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80" windowWidth="15330" windowHeight="4440" firstSheet="1" activeTab="1"/>
  </bookViews>
  <sheets>
    <sheet name="List of Sites" sheetId="1" r:id="rId1"/>
    <sheet name="Stops" sheetId="2" r:id="rId2"/>
    <sheet name="Tenn Upstream " sheetId="3" r:id="rId3"/>
    <sheet name="Tenn Downstream" sheetId="4" r:id="rId4"/>
  </sheets>
  <definedNames>
    <definedName name="Blocks" localSheetId="1">'Stops'!#REF!</definedName>
    <definedName name="Blocks" localSheetId="3">'Tenn Downstream'!$P$6:$AJ$6</definedName>
    <definedName name="Blocks" localSheetId="2">'Tenn Upstream '!$S$6:$AM$6</definedName>
    <definedName name="Blocks">'List of Sites'!$P$6:$AJ$6</definedName>
    <definedName name="DateBlocks">#REF!</definedName>
    <definedName name="DaysOfWeek" localSheetId="2">'Tenn Upstream '!$Z$1:$AF$2</definedName>
    <definedName name="DaysOfWeek">'Tenn Downstream'!$W$1:$AC$2</definedName>
    <definedName name="_xlnm.Print_Area" localSheetId="0">'List of Sites'!$U$88:$AB$141</definedName>
    <definedName name="_xlnm.Print_Area" localSheetId="1">'Stops'!#REF!</definedName>
    <definedName name="_xlnm.Print_Area" localSheetId="3">'Tenn Downstream'!$A$52:$AE$144</definedName>
    <definedName name="_xlnm.Print_Area" localSheetId="2">'Tenn Upstream '!$D$47:$AH$139</definedName>
    <definedName name="_xlnm.Print_Titles" localSheetId="0">'List of Sites'!$A:$N,'List of Sites'!$1:$6</definedName>
    <definedName name="_xlnm.Print_Titles" localSheetId="1">'Stops'!$A:$E,'Stops'!$1:$3</definedName>
    <definedName name="_xlnm.Print_Titles" localSheetId="3">'Tenn Downstream'!$A:$N,'Tenn Downstream'!$1:$6</definedName>
    <definedName name="_xlnm.Print_Titles" localSheetId="2">'Tenn Upstream '!$D:$Q,'Tenn Upstream '!$1:$6</definedName>
  </definedNames>
  <calcPr fullCalcOnLoad="1"/>
</workbook>
</file>

<file path=xl/sharedStrings.xml><?xml version="1.0" encoding="utf-8"?>
<sst xmlns="http://schemas.openxmlformats.org/spreadsheetml/2006/main" count="1071" uniqueCount="230">
  <si>
    <t>Fuel</t>
  </si>
  <si>
    <t>Approximate</t>
  </si>
  <si>
    <t>G-Gas</t>
  </si>
  <si>
    <t>Location</t>
  </si>
  <si>
    <t>River Mile</t>
  </si>
  <si>
    <t>Phone</t>
  </si>
  <si>
    <t>D-Diesel</t>
  </si>
  <si>
    <t>Paducah, Kentucky</t>
  </si>
  <si>
    <t>Kentucky Lock &amp; Dam</t>
  </si>
  <si>
    <t>270-362-4226</t>
  </si>
  <si>
    <t>Kentucky Dam Marina</t>
  </si>
  <si>
    <t>270-362-8386</t>
  </si>
  <si>
    <t>Anchorage (Slcdd Creek)</t>
  </si>
  <si>
    <t>Lighthouse Landing Marina</t>
  </si>
  <si>
    <t>270-362-8201</t>
  </si>
  <si>
    <t>Green Turtle Bay \</t>
  </si>
  <si>
    <t>270-362-8364</t>
  </si>
  <si>
    <t>LBL Anchorages</t>
  </si>
  <si>
    <t xml:space="preserve">    Pisgah Bay</t>
  </si>
  <si>
    <t xml:space="preserve">    Smith Bay</t>
  </si>
  <si>
    <t xml:space="preserve">    Duncan Bay</t>
  </si>
  <si>
    <t xml:space="preserve">    Sugar Bay</t>
  </si>
  <si>
    <t>Moors Resort &amp; Marina</t>
  </si>
  <si>
    <t>1-800-626-5472</t>
  </si>
  <si>
    <t>Kenlake State Park Marina</t>
  </si>
  <si>
    <t>270-474-2245</t>
  </si>
  <si>
    <t>Anchorage (Ledbctter Creek)</t>
  </si>
  <si>
    <t>Harbor Hill Marine</t>
  </si>
  <si>
    <t>270-474-2228</t>
  </si>
  <si>
    <t>Anchorage (Clay Ba\ ) -</t>
  </si>
  <si>
    <t>Anchorage (C Creek)</t>
  </si>
  <si>
    <t>Park Landing State Park Marina</t>
  </si>
  <si>
    <t>901-642-30-4</t>
  </si>
  <si>
    <t>Anchorage (Bass Ba</t>
  </si>
  <si>
    <t>Anchorage (Cnkcd CreeR</t>
  </si>
  <si>
    <t>Pebble Isle Marina</t>
  </si>
  <si>
    <t>Birdsong Resort &amp; Marina</t>
  </si>
  <si>
    <t>901-3M -7880</t>
  </si>
  <si>
    <t>Cuba Landing Marina</t>
  </si>
  <si>
    <t>Michael’s Perrvville Marina</t>
  </si>
  <si>
    <t>901-847-2444</t>
  </si>
  <si>
    <t>Mermaid Marina</t>
  </si>
  <si>
    <t>901-852-2743</t>
  </si>
  <si>
    <t>931-6765225</t>
  </si>
  <si>
    <t>Pickwick Lock &amp; Dam</t>
  </si>
  <si>
    <t>901-925-2334</t>
  </si>
  <si>
    <t>Pickwick Landing State Park Marina</t>
  </si>
  <si>
    <t>901-689-5175</t>
  </si>
  <si>
    <t>Anchorage (Dry Creek)</t>
  </si>
  <si>
    <t>Anchorage (Zippy Branch)</t>
  </si>
  <si>
    <t>Aqua Yacht Harbor Marina</t>
  </si>
  <si>
    <t>662-423-2222</t>
  </si>
  <si>
    <t>Lee Spry Marine (repair facility)</t>
  </si>
  <si>
    <t>662-424-95P</t>
  </si>
  <si>
    <t>Anchorage (Panther Creeki</t>
  </si>
  <si>
    <t>Anchorage (Fish Trap Hollow)</t>
  </si>
  <si>
    <t>Anchorage (Ross Branch)</t>
  </si>
  <si>
    <t>Florence Harbor Marina</t>
  </si>
  <si>
    <t>256-768-1299</t>
  </si>
  <si>
    <t>Wilson Lock &amp; Dam</t>
  </si>
  <si>
    <t>256-764-5223</t>
  </si>
  <si>
    <t>256-383-3301</t>
  </si>
  <si>
    <t>G</t>
  </si>
  <si>
    <t>Anchorage</t>
  </si>
  <si>
    <t>Anchorage (Six Mile Creek)</t>
  </si>
  <si>
    <t>Doublehead Resort &amp; Lodge</t>
  </si>
  <si>
    <t>1-800-685-9267</t>
  </si>
  <si>
    <t>Point Restaurant</t>
  </si>
  <si>
    <t>256-466-6880</t>
  </si>
  <si>
    <t>Wheeler Lock &amp; Dam</t>
  </si>
  <si>
    <t>256-247-3311</t>
  </si>
  <si>
    <t>Anchorage (Second Creek)</t>
  </si>
  <si>
    <t>Joe Wheeler State Park Marina</t>
  </si>
  <si>
    <t>256-247-6971</t>
  </si>
  <si>
    <t>Anchorage (Goldfield Branch)</t>
  </si>
  <si>
    <t>Bay Hill Marina</t>
  </si>
  <si>
    <t>256-729-1322</t>
  </si>
  <si>
    <t>Brickyard Landing Marina</t>
  </si>
  <si>
    <t>256-350-1449</t>
  </si>
  <si>
    <t>Riverwalk Marina</t>
  </si>
  <si>
    <t>256-340-9170</t>
  </si>
  <si>
    <t>Ditto Landing Marina</t>
  </si>
  <si>
    <t>256-883-9420</t>
  </si>
  <si>
    <t>Anchorage (Flint River)</t>
  </si>
  <si>
    <t>Guntersville Lock &amp; Dam</t>
  </si>
  <si>
    <t>256-582-3263</t>
  </si>
  <si>
    <t>Anchorage (Honeycomb Creek)</t>
  </si>
  <si>
    <t>Alred Marina</t>
  </si>
  <si>
    <t>256-582-4400</t>
  </si>
  <si>
    <t>Guntersville Marina</t>
  </si>
  <si>
    <t>256-582-6867</t>
  </si>
  <si>
    <t>Signal Point Marina</t>
  </si>
  <si>
    <t>256-582-3625</t>
  </si>
  <si>
    <t>Anchorage (Short Creek)</t>
  </si>
  <si>
    <t>Goose Pond Colony Marina</t>
  </si>
  <si>
    <t>256-259-3027</t>
  </si>
  <si>
    <t>Anchorage (Jones Creek)</t>
  </si>
  <si>
    <t>Nickajack Lock &amp; Dam</t>
  </si>
  <si>
    <t>423-942-3985</t>
  </si>
  <si>
    <t>Anchorage (Little Cedar Mountain)</t>
  </si>
  <si>
    <t>Hales Bar Marina</t>
  </si>
  <si>
    <t>423-942-4040</t>
  </si>
  <si>
    <t>Anchorage (Williams Island)</t>
  </si>
  <si>
    <t>Ross’s Landing</t>
  </si>
  <si>
    <t>423-266-2572</t>
  </si>
  <si>
    <t>Chattanooga (Aquarium Ctsy Dock)</t>
  </si>
  <si>
    <t>Chickamauga Lock &amp; Dam</t>
  </si>
  <si>
    <t>423-875-6230</t>
  </si>
  <si>
    <t>Chickamauga Marina</t>
  </si>
  <si>
    <t>423-622-0821</t>
  </si>
  <si>
    <t>Anchorage (Nance Hollow)</t>
  </si>
  <si>
    <t>Anchorage (Gray’s Bluff)</t>
  </si>
  <si>
    <t>Island Cove Marina &amp; Resort</t>
  </si>
  <si>
    <t>423-344-8331</t>
  </si>
  <si>
    <t>Harrison Bay State Park</t>
  </si>
  <si>
    <t>423-344-6214</t>
  </si>
  <si>
    <t>Anchorage (Dog Leg Slough)</t>
  </si>
  <si>
    <t>Anchorage (Huss Lowe Slough)</t>
  </si>
  <si>
    <t>Anchorage (Sale Creek)</t>
  </si>
  <si>
    <t>Hiwassee River</t>
  </si>
  <si>
    <t xml:space="preserve">    Anchorage (Agency Creek) 7.9</t>
  </si>
  <si>
    <t xml:space="preserve">    B &amp; B Marina                    12.9</t>
  </si>
  <si>
    <t>423-336-2341</t>
  </si>
  <si>
    <t>Blue Water Campground &amp; Boat Dock</t>
  </si>
  <si>
    <t>423-775-3265</t>
  </si>
  <si>
    <t>Watts Bar Lock &amp; Dam</t>
  </si>
  <si>
    <t>423-334-3522</t>
  </si>
  <si>
    <t>Watts Bar Resort</t>
  </si>
  <si>
    <t>423-365-9595</t>
  </si>
  <si>
    <t>Anchorage (Lowe Branch)</t>
  </si>
  <si>
    <t>Rhea Harbor Resort &amp; Marina</t>
  </si>
  <si>
    <t>423-365-6851</t>
  </si>
  <si>
    <t>Spring City Boat Dock</t>
  </si>
  <si>
    <t>423-365-5150</t>
  </si>
  <si>
    <t>G,D</t>
  </si>
  <si>
    <t>Anchorage (Brown Hollow)</t>
  </si>
  <si>
    <t>Euchee Marina</t>
  </si>
  <si>
    <t>423-334-5343</t>
  </si>
  <si>
    <t>Anchorage (Pearl Harbor)</t>
  </si>
  <si>
    <t>Eden Marina &amp; Campground</t>
  </si>
  <si>
    <t>423-365-6929</t>
  </si>
  <si>
    <t>Blue Springs Resort &amp; Marina</t>
  </si>
  <si>
    <t>865-376-7298</t>
  </si>
  <si>
    <t>Bayside Marina &amp; Resort</t>
  </si>
  <si>
    <t>865-376-7031</t>
  </si>
  <si>
    <t>Harbour Point Marina</t>
  </si>
  <si>
    <t>865-354-2974</t>
  </si>
  <si>
    <t>Anchorage (Little Paint Rock Creek)</t>
  </si>
  <si>
    <t>Fort Loudoun Lock &amp; Dam</t>
  </si>
  <si>
    <t>865-986-2762</t>
  </si>
  <si>
    <t>Tellico Lake</t>
  </si>
  <si>
    <t xml:space="preserve">    Anchorage                          5.5</t>
  </si>
  <si>
    <t xml:space="preserve">    Anchorage (Sinking Creek) 8.3</t>
  </si>
  <si>
    <t xml:space="preserve">    Anchorage                          18.1</t>
  </si>
  <si>
    <t xml:space="preserve">    Tellico Harbor Marina        20.1</t>
  </si>
  <si>
    <t>865-856-6806</t>
  </si>
  <si>
    <t xml:space="preserve">    Anchorage                         20.2</t>
  </si>
  <si>
    <t>Ft. Loudoun Marina</t>
  </si>
  <si>
    <t>865-986-5536</t>
  </si>
  <si>
    <t>Concord Marina</t>
  </si>
  <si>
    <t>865-966-5831</t>
  </si>
  <si>
    <t>Fox Road Marina</t>
  </si>
  <si>
    <t>865-966-9422</t>
  </si>
  <si>
    <t>Anchorage (Sinking Creek)</t>
  </si>
  <si>
    <t>Anchorage (Poland Creek)</t>
  </si>
  <si>
    <t>Anchorage (Caney Branch)</t>
  </si>
  <si>
    <t>PJ’s Louisville Landing Marina</t>
  </si>
  <si>
    <t>865-984-9001</t>
  </si>
  <si>
    <t>Travis Marine</t>
  </si>
  <si>
    <t>865-690-6700</t>
  </si>
  <si>
    <t>Duncan Boat Dock</t>
  </si>
  <si>
    <t>865-212-9949</t>
  </si>
  <si>
    <t>Anchorage (Looney Island)</t>
  </si>
  <si>
    <t>Volunteer Landing Marina</t>
  </si>
  <si>
    <t>865-633-5004</t>
  </si>
  <si>
    <t>Beginning of the Tennessee River (Junction of Holston River and French Broad River)</t>
  </si>
  <si>
    <t>Anchorage (Densons Island)</t>
  </si>
  <si>
    <t>Anchorage (KelIeys Island)</t>
  </si>
  <si>
    <t>D</t>
  </si>
  <si>
    <t>931-535=3827</t>
  </si>
  <si>
    <t>Anchorage (Double Islands)</t>
  </si>
  <si>
    <t>Anchorage (Beech Creek Island)</t>
  </si>
  <si>
    <t>Clifton City Marina</t>
  </si>
  <si>
    <t>Anchorage (Indian Creek)</t>
  </si>
  <si>
    <t>Anchorage (Diamond Island)</t>
  </si>
  <si>
    <t>Pickwick’s Tenn-Tom Marina</t>
  </si>
  <si>
    <t>Distance and Trip Planning Chart</t>
  </si>
  <si>
    <t>662-423-6515</t>
  </si>
  <si>
    <t>Joe Colman State Park Marina</t>
  </si>
  <si>
    <t>Eastport Marina</t>
  </si>
  <si>
    <t>662-423-6972</t>
  </si>
  <si>
    <t>Cum Up</t>
  </si>
  <si>
    <t>L&amp;D</t>
  </si>
  <si>
    <t>*</t>
  </si>
  <si>
    <t>Pool</t>
  </si>
  <si>
    <t>Length</t>
  </si>
  <si>
    <t>Monday</t>
  </si>
  <si>
    <t>Tuesday</t>
  </si>
  <si>
    <t>Wednesday</t>
  </si>
  <si>
    <t>Thursday</t>
  </si>
  <si>
    <t>Friday</t>
  </si>
  <si>
    <t>Saturday</t>
  </si>
  <si>
    <t>Sunday</t>
  </si>
  <si>
    <t>J&amp;J Marine</t>
  </si>
  <si>
    <t>Anchorage (Shellmound)</t>
  </si>
  <si>
    <t>Day</t>
  </si>
  <si>
    <t>gggg</t>
  </si>
  <si>
    <t>Miles</t>
  </si>
  <si>
    <t>Time</t>
  </si>
  <si>
    <t xml:space="preserve">Leg </t>
  </si>
  <si>
    <t>Lock</t>
  </si>
  <si>
    <t xml:space="preserve">Time </t>
  </si>
  <si>
    <t>Leg</t>
  </si>
  <si>
    <t>Total</t>
  </si>
  <si>
    <t>Stop</t>
  </si>
  <si>
    <t xml:space="preserve">Anchorage </t>
  </si>
  <si>
    <t xml:space="preserve">Watts Bar  </t>
  </si>
  <si>
    <t>Port</t>
  </si>
  <si>
    <t xml:space="preserve"> Eng. Hrs</t>
  </si>
  <si>
    <t>Watts Bar (Lowe Branch)</t>
  </si>
  <si>
    <t>MPH</t>
  </si>
  <si>
    <t>FUEL</t>
  </si>
  <si>
    <t>Start</t>
  </si>
  <si>
    <t>Used</t>
  </si>
  <si>
    <t>End</t>
  </si>
  <si>
    <t>gph</t>
  </si>
  <si>
    <t>mpg</t>
  </si>
  <si>
    <t>Run</t>
  </si>
  <si>
    <t>Grand Harbor</t>
  </si>
  <si>
    <t>Change to your speed and start day-------&gt;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</si>
</sst>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.0_);_(* \(#,##0.0\);_(* &quot;-&quot;?_);_(@_)"/>
    <numFmt numFmtId="170" formatCode="_(* #,##0.000_);_(* \(#,##0.000\);_(* &quot;-&quot;??_);_(@_)"/>
    <numFmt numFmtId="171" formatCode="mmm\-yyyy"/>
  </numFmts>
  <fonts count="14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Webdings"/>
      <family val="1"/>
    </font>
    <font>
      <sz val="8"/>
      <color indexed="55"/>
      <name val="Webdings"/>
      <family val="1"/>
    </font>
    <font>
      <sz val="11"/>
      <name val="Times New Roman"/>
      <family val="1"/>
    </font>
    <font>
      <sz val="11"/>
      <name val="Arial"/>
      <family val="0"/>
    </font>
    <font>
      <sz val="11"/>
      <color indexed="55"/>
      <name val="Webdings"/>
      <family val="1"/>
    </font>
    <font>
      <sz val="11"/>
      <name val="Webdings"/>
      <family val="1"/>
    </font>
    <font>
      <b/>
      <sz val="9"/>
      <name val="Arial"/>
      <family val="0"/>
    </font>
    <font>
      <b/>
      <sz val="9"/>
      <name val="Times New Roman"/>
      <family val="1"/>
    </font>
    <font>
      <b/>
      <sz val="7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68" fontId="3" fillId="0" borderId="0" xfId="15" applyNumberFormat="1" applyFont="1" applyBorder="1" applyAlignment="1">
      <alignment vertical="top"/>
    </xf>
    <xf numFmtId="0" fontId="3" fillId="0" borderId="0" xfId="0" applyFont="1" applyBorder="1" applyAlignment="1">
      <alignment/>
    </xf>
    <xf numFmtId="43" fontId="3" fillId="0" borderId="0" xfId="15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68" fontId="1" fillId="0" borderId="0" xfId="15" applyNumberFormat="1" applyFont="1" applyBorder="1" applyAlignment="1">
      <alignment/>
    </xf>
    <xf numFmtId="43" fontId="1" fillId="0" borderId="0" xfId="15" applyFont="1" applyBorder="1" applyAlignment="1">
      <alignment/>
    </xf>
    <xf numFmtId="0" fontId="4" fillId="0" borderId="0" xfId="0" applyFont="1" applyBorder="1" applyAlignment="1">
      <alignment vertical="top"/>
    </xf>
    <xf numFmtId="168" fontId="4" fillId="0" borderId="0" xfId="15" applyNumberFormat="1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168" fontId="2" fillId="0" borderId="0" xfId="15" applyNumberFormat="1" applyFont="1" applyBorder="1" applyAlignment="1">
      <alignment vertical="top" wrapText="1"/>
    </xf>
    <xf numFmtId="43" fontId="3" fillId="0" borderId="0" xfId="15" applyFont="1" applyBorder="1" applyAlignment="1">
      <alignment/>
    </xf>
    <xf numFmtId="0" fontId="3" fillId="0" borderId="0" xfId="0" applyFont="1" applyFill="1" applyBorder="1" applyAlignment="1">
      <alignment/>
    </xf>
    <xf numFmtId="168" fontId="1" fillId="0" borderId="0" xfId="0" applyNumberFormat="1" applyFon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8" fontId="2" fillId="2" borderId="0" xfId="15" applyNumberFormat="1" applyFont="1" applyFill="1" applyBorder="1" applyAlignment="1">
      <alignment vertical="top" wrapText="1"/>
    </xf>
    <xf numFmtId="168" fontId="5" fillId="0" borderId="0" xfId="0" applyNumberFormat="1" applyFont="1" applyFill="1" applyBorder="1" applyAlignment="1">
      <alignment/>
    </xf>
    <xf numFmtId="169" fontId="1" fillId="0" borderId="0" xfId="0" applyNumberFormat="1" applyFont="1" applyBorder="1" applyAlignment="1">
      <alignment/>
    </xf>
    <xf numFmtId="168" fontId="2" fillId="3" borderId="0" xfId="15" applyNumberFormat="1" applyFont="1" applyFill="1" applyBorder="1" applyAlignment="1">
      <alignment vertical="top" wrapText="1"/>
    </xf>
    <xf numFmtId="168" fontId="2" fillId="4" borderId="0" xfId="15" applyNumberFormat="1" applyFont="1" applyFill="1" applyBorder="1" applyAlignment="1">
      <alignment vertical="top" wrapText="1"/>
    </xf>
    <xf numFmtId="168" fontId="2" fillId="5" borderId="0" xfId="15" applyNumberFormat="1" applyFont="1" applyFill="1" applyBorder="1" applyAlignment="1">
      <alignment vertical="top" wrapText="1"/>
    </xf>
    <xf numFmtId="168" fontId="2" fillId="6" borderId="0" xfId="15" applyNumberFormat="1" applyFont="1" applyFill="1" applyBorder="1" applyAlignment="1">
      <alignment vertical="top" wrapText="1"/>
    </xf>
    <xf numFmtId="0" fontId="2" fillId="6" borderId="0" xfId="0" applyFont="1" applyFill="1" applyBorder="1" applyAlignment="1">
      <alignment vertical="top" wrapText="1"/>
    </xf>
    <xf numFmtId="168" fontId="2" fillId="7" borderId="0" xfId="15" applyNumberFormat="1" applyFont="1" applyFill="1" applyBorder="1" applyAlignment="1">
      <alignment vertical="top" wrapText="1"/>
    </xf>
    <xf numFmtId="0" fontId="2" fillId="8" borderId="0" xfId="0" applyFont="1" applyFill="1" applyBorder="1" applyAlignment="1">
      <alignment vertical="top" wrapText="1"/>
    </xf>
    <xf numFmtId="168" fontId="2" fillId="9" borderId="0" xfId="15" applyNumberFormat="1" applyFont="1" applyFill="1" applyBorder="1" applyAlignment="1">
      <alignment vertical="top" wrapText="1"/>
    </xf>
    <xf numFmtId="168" fontId="6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8" fontId="3" fillId="0" borderId="0" xfId="15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168" fontId="4" fillId="0" borderId="0" xfId="15" applyNumberFormat="1" applyFont="1" applyBorder="1" applyAlignment="1">
      <alignment vertical="top" wrapText="1"/>
    </xf>
    <xf numFmtId="43" fontId="3" fillId="0" borderId="0" xfId="15" applyFont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168" fontId="7" fillId="9" borderId="0" xfId="15" applyNumberFormat="1" applyFont="1" applyFill="1" applyBorder="1" applyAlignment="1">
      <alignment vertical="top" wrapText="1"/>
    </xf>
    <xf numFmtId="169" fontId="8" fillId="0" borderId="0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168" fontId="7" fillId="0" borderId="0" xfId="15" applyNumberFormat="1" applyFont="1" applyBorder="1" applyAlignment="1">
      <alignment vertical="top" wrapText="1"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168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68" fontId="7" fillId="7" borderId="0" xfId="15" applyNumberFormat="1" applyFont="1" applyFill="1" applyBorder="1" applyAlignment="1">
      <alignment vertical="top" wrapText="1"/>
    </xf>
    <xf numFmtId="0" fontId="7" fillId="8" borderId="0" xfId="0" applyFont="1" applyFill="1" applyBorder="1" applyAlignment="1">
      <alignment vertical="top" wrapText="1"/>
    </xf>
    <xf numFmtId="168" fontId="7" fillId="6" borderId="0" xfId="15" applyNumberFormat="1" applyFont="1" applyFill="1" applyBorder="1" applyAlignment="1">
      <alignment vertical="top" wrapText="1"/>
    </xf>
    <xf numFmtId="0" fontId="7" fillId="6" borderId="0" xfId="0" applyFont="1" applyFill="1" applyBorder="1" applyAlignment="1">
      <alignment vertical="top" wrapText="1"/>
    </xf>
    <xf numFmtId="168" fontId="7" fillId="2" borderId="0" xfId="15" applyNumberFormat="1" applyFont="1" applyFill="1" applyBorder="1" applyAlignment="1">
      <alignment vertical="top" wrapText="1"/>
    </xf>
    <xf numFmtId="168" fontId="7" fillId="5" borderId="0" xfId="15" applyNumberFormat="1" applyFont="1" applyFill="1" applyBorder="1" applyAlignment="1">
      <alignment vertical="top" wrapText="1"/>
    </xf>
    <xf numFmtId="168" fontId="7" fillId="4" borderId="0" xfId="15" applyNumberFormat="1" applyFont="1" applyFill="1" applyBorder="1" applyAlignment="1">
      <alignment vertical="top" wrapText="1"/>
    </xf>
    <xf numFmtId="168" fontId="7" fillId="3" borderId="0" xfId="15" applyNumberFormat="1" applyFont="1" applyFill="1" applyBorder="1" applyAlignment="1">
      <alignment vertical="top" wrapText="1"/>
    </xf>
    <xf numFmtId="168" fontId="8" fillId="0" borderId="0" xfId="15" applyNumberFormat="1" applyFont="1" applyBorder="1" applyAlignment="1">
      <alignment/>
    </xf>
    <xf numFmtId="168" fontId="10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68" fontId="11" fillId="0" borderId="0" xfId="15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vertical="top"/>
    </xf>
    <xf numFmtId="168" fontId="12" fillId="0" borderId="0" xfId="15" applyNumberFormat="1" applyFont="1" applyBorder="1" applyAlignment="1">
      <alignment vertical="top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vertical="top" wrapText="1"/>
    </xf>
    <xf numFmtId="168" fontId="12" fillId="0" borderId="0" xfId="15" applyNumberFormat="1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43" fontId="11" fillId="0" borderId="0" xfId="15" applyFont="1" applyBorder="1" applyAlignment="1">
      <alignment/>
    </xf>
    <xf numFmtId="43" fontId="11" fillId="0" borderId="0" xfId="15" applyFont="1" applyBorder="1" applyAlignment="1">
      <alignment horizontal="center"/>
    </xf>
    <xf numFmtId="0" fontId="11" fillId="0" borderId="0" xfId="0" applyFont="1" applyBorder="1" applyAlignment="1">
      <alignment vertical="top"/>
    </xf>
    <xf numFmtId="168" fontId="11" fillId="0" borderId="0" xfId="15" applyNumberFormat="1" applyFont="1" applyBorder="1" applyAlignment="1">
      <alignment vertical="top"/>
    </xf>
    <xf numFmtId="0" fontId="11" fillId="0" borderId="0" xfId="0" applyFont="1" applyBorder="1" applyAlignment="1">
      <alignment/>
    </xf>
    <xf numFmtId="43" fontId="11" fillId="0" borderId="0" xfId="15" applyFont="1" applyBorder="1" applyAlignment="1">
      <alignment/>
    </xf>
    <xf numFmtId="16" fontId="11" fillId="0" borderId="0" xfId="0" applyNumberFormat="1" applyFont="1" applyBorder="1" applyAlignment="1">
      <alignment horizontal="center"/>
    </xf>
    <xf numFmtId="16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168" fontId="11" fillId="0" borderId="0" xfId="15" applyNumberFormat="1" applyFont="1" applyBorder="1" applyAlignment="1">
      <alignment horizontal="center"/>
    </xf>
    <xf numFmtId="168" fontId="11" fillId="0" borderId="0" xfId="15" applyNumberFormat="1" applyFont="1" applyBorder="1" applyAlignment="1">
      <alignment/>
    </xf>
    <xf numFmtId="14" fontId="11" fillId="8" borderId="0" xfId="0" applyNumberFormat="1" applyFont="1" applyFill="1" applyBorder="1" applyAlignment="1">
      <alignment horizontal="center"/>
    </xf>
    <xf numFmtId="0" fontId="11" fillId="8" borderId="0" xfId="0" applyFont="1" applyFill="1" applyBorder="1" applyAlignment="1">
      <alignment/>
    </xf>
    <xf numFmtId="0" fontId="11" fillId="8" borderId="0" xfId="0" applyFont="1" applyFill="1" applyBorder="1" applyAlignment="1">
      <alignment/>
    </xf>
    <xf numFmtId="168" fontId="13" fillId="8" borderId="0" xfId="15" applyNumberFormat="1" applyFont="1" applyFill="1" applyBorder="1" applyAlignment="1">
      <alignment/>
    </xf>
    <xf numFmtId="0" fontId="11" fillId="8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46"/>
  <sheetViews>
    <sheetView workbookViewId="0" topLeftCell="B1">
      <pane ySplit="6" topLeftCell="BM67" activePane="bottomLeft" state="frozen"/>
      <selection pane="topLeft" activeCell="A1" sqref="A1"/>
      <selection pane="bottomLeft" activeCell="N80" sqref="N80"/>
    </sheetView>
  </sheetViews>
  <sheetFormatPr defaultColWidth="9.140625" defaultRowHeight="12.75" outlineLevelRow="1"/>
  <cols>
    <col min="1" max="1" width="29.7109375" style="10" customWidth="1"/>
    <col min="2" max="2" width="7.28125" style="12" customWidth="1"/>
    <col min="3" max="3" width="7.57421875" style="10" customWidth="1"/>
    <col min="4" max="4" width="21.140625" style="10" hidden="1" customWidth="1"/>
    <col min="5" max="5" width="0" style="10" hidden="1" customWidth="1"/>
    <col min="6" max="6" width="11.00390625" style="10" hidden="1" customWidth="1"/>
    <col min="7" max="7" width="6.140625" style="10" hidden="1" customWidth="1"/>
    <col min="8" max="8" width="6.421875" style="10" hidden="1" customWidth="1"/>
    <col min="9" max="9" width="6.28125" style="10" customWidth="1"/>
    <col min="10" max="10" width="7.421875" style="12" customWidth="1"/>
    <col min="11" max="11" width="5.28125" style="10" customWidth="1"/>
    <col min="12" max="12" width="7.28125" style="13" customWidth="1"/>
    <col min="13" max="13" width="1.7109375" style="10" customWidth="1"/>
    <col min="14" max="14" width="6.8515625" style="10" customWidth="1"/>
    <col min="15" max="15" width="3.28125" style="10" customWidth="1"/>
    <col min="16" max="21" width="9.8515625" style="10" hidden="1" customWidth="1"/>
    <col min="22" max="22" width="11.00390625" style="10" hidden="1" customWidth="1"/>
    <col min="23" max="23" width="11.57421875" style="10" hidden="1" customWidth="1"/>
    <col min="24" max="31" width="11.57421875" style="10" bestFit="1" customWidth="1"/>
    <col min="32" max="32" width="11.00390625" style="10" bestFit="1" customWidth="1"/>
    <col min="33" max="37" width="11.57421875" style="10" bestFit="1" customWidth="1"/>
    <col min="38" max="16384" width="9.140625" style="10" customWidth="1"/>
  </cols>
  <sheetData>
    <row r="1" spans="2:12" s="36" customFormat="1" ht="11.25">
      <c r="B1" s="11" t="s">
        <v>186</v>
      </c>
      <c r="J1" s="37"/>
      <c r="L1" s="2">
        <v>9</v>
      </c>
    </row>
    <row r="2" spans="1:17" s="2" customFormat="1" ht="11.25">
      <c r="A2" s="14"/>
      <c r="B2" s="15" t="s">
        <v>1</v>
      </c>
      <c r="D2" s="14"/>
      <c r="E2" s="16" t="s">
        <v>0</v>
      </c>
      <c r="F2" s="14"/>
      <c r="G2" s="38" t="s">
        <v>192</v>
      </c>
      <c r="H2" s="2" t="s">
        <v>194</v>
      </c>
      <c r="I2" s="38" t="s">
        <v>210</v>
      </c>
      <c r="J2" s="39" t="s">
        <v>212</v>
      </c>
      <c r="K2" s="35" t="s">
        <v>212</v>
      </c>
      <c r="L2" s="35" t="s">
        <v>209</v>
      </c>
      <c r="M2" s="2" t="s">
        <v>214</v>
      </c>
      <c r="N2" s="35" t="s">
        <v>205</v>
      </c>
      <c r="O2" s="2" t="s">
        <v>205</v>
      </c>
      <c r="Q2" s="18"/>
    </row>
    <row r="3" spans="1:16" s="2" customFormat="1" ht="11.25">
      <c r="A3" s="14" t="s">
        <v>3</v>
      </c>
      <c r="B3" s="15" t="s">
        <v>4</v>
      </c>
      <c r="D3" s="14" t="s">
        <v>5</v>
      </c>
      <c r="E3" s="14" t="s">
        <v>2</v>
      </c>
      <c r="F3" s="14" t="s">
        <v>6</v>
      </c>
      <c r="G3" s="14"/>
      <c r="H3" s="2" t="s">
        <v>195</v>
      </c>
      <c r="I3" s="14" t="s">
        <v>211</v>
      </c>
      <c r="J3" s="15" t="s">
        <v>207</v>
      </c>
      <c r="K3" s="35" t="s">
        <v>213</v>
      </c>
      <c r="L3" s="40" t="s">
        <v>208</v>
      </c>
      <c r="N3" s="35" t="s">
        <v>208</v>
      </c>
      <c r="P3" s="2" t="s">
        <v>205</v>
      </c>
    </row>
    <row r="4" spans="1:56" s="5" customFormat="1" ht="11.25">
      <c r="A4" s="3"/>
      <c r="B4" s="4"/>
      <c r="C4" s="2" t="s">
        <v>191</v>
      </c>
      <c r="D4" s="3"/>
      <c r="E4" s="3"/>
      <c r="F4" s="3"/>
      <c r="G4" s="3"/>
      <c r="I4" s="3"/>
      <c r="J4" s="4"/>
      <c r="L4" s="6"/>
      <c r="P4" s="7">
        <v>38841</v>
      </c>
      <c r="Q4" s="7">
        <v>38842</v>
      </c>
      <c r="R4" s="7">
        <v>38843</v>
      </c>
      <c r="S4" s="7">
        <v>38844</v>
      </c>
      <c r="T4" s="7">
        <v>38845</v>
      </c>
      <c r="U4" s="7">
        <v>38846</v>
      </c>
      <c r="V4" s="7">
        <v>38847</v>
      </c>
      <c r="W4" s="7">
        <v>38848</v>
      </c>
      <c r="X4" s="7">
        <v>38849</v>
      </c>
      <c r="Y4" s="7">
        <v>38850</v>
      </c>
      <c r="Z4" s="7">
        <v>38851</v>
      </c>
      <c r="AA4" s="7">
        <v>38852</v>
      </c>
      <c r="AB4" s="7">
        <v>38853</v>
      </c>
      <c r="AC4" s="7">
        <v>38854</v>
      </c>
      <c r="AD4" s="7">
        <v>38855</v>
      </c>
      <c r="AE4" s="7">
        <v>38856</v>
      </c>
      <c r="AF4" s="7">
        <v>38857</v>
      </c>
      <c r="AG4" s="7">
        <v>38858</v>
      </c>
      <c r="AH4" s="7">
        <v>38859</v>
      </c>
      <c r="AI4" s="7">
        <v>38860</v>
      </c>
      <c r="AJ4" s="7">
        <v>38861</v>
      </c>
      <c r="AK4" s="7">
        <v>38862</v>
      </c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37" s="5" customFormat="1" ht="11.25">
      <c r="A5" s="3"/>
      <c r="B5" s="4"/>
      <c r="D5" s="3"/>
      <c r="E5" s="3"/>
      <c r="F5" s="3"/>
      <c r="G5" s="3"/>
      <c r="I5" s="3"/>
      <c r="J5" s="4"/>
      <c r="L5" s="6"/>
      <c r="P5" s="9" t="s">
        <v>199</v>
      </c>
      <c r="Q5" s="9" t="s">
        <v>200</v>
      </c>
      <c r="R5" s="9" t="s">
        <v>201</v>
      </c>
      <c r="S5" s="9" t="s">
        <v>202</v>
      </c>
      <c r="T5" s="9" t="s">
        <v>196</v>
      </c>
      <c r="U5" s="9" t="s">
        <v>197</v>
      </c>
      <c r="V5" s="9" t="s">
        <v>198</v>
      </c>
      <c r="W5" s="9" t="s">
        <v>199</v>
      </c>
      <c r="X5" s="9" t="s">
        <v>200</v>
      </c>
      <c r="Y5" s="9" t="s">
        <v>201</v>
      </c>
      <c r="Z5" s="9" t="s">
        <v>202</v>
      </c>
      <c r="AA5" s="9" t="s">
        <v>196</v>
      </c>
      <c r="AB5" s="9" t="s">
        <v>197</v>
      </c>
      <c r="AC5" s="9" t="s">
        <v>198</v>
      </c>
      <c r="AD5" s="9" t="s">
        <v>199</v>
      </c>
      <c r="AE5" s="9" t="s">
        <v>200</v>
      </c>
      <c r="AF5" s="9" t="s">
        <v>201</v>
      </c>
      <c r="AG5" s="9" t="s">
        <v>202</v>
      </c>
      <c r="AH5" s="9" t="s">
        <v>196</v>
      </c>
      <c r="AI5" s="9" t="s">
        <v>197</v>
      </c>
      <c r="AJ5" s="9" t="s">
        <v>198</v>
      </c>
      <c r="AK5" s="9" t="s">
        <v>199</v>
      </c>
    </row>
    <row r="6" spans="1:42" s="5" customFormat="1" ht="11.25">
      <c r="A6" s="3"/>
      <c r="B6" s="4"/>
      <c r="D6" s="3"/>
      <c r="E6" s="3"/>
      <c r="F6" s="3"/>
      <c r="G6" s="3"/>
      <c r="I6" s="3"/>
      <c r="J6" s="4"/>
      <c r="L6" s="6"/>
      <c r="O6" s="19"/>
      <c r="P6" s="19">
        <v>1</v>
      </c>
      <c r="Q6" s="19">
        <v>2</v>
      </c>
      <c r="R6" s="19">
        <v>3</v>
      </c>
      <c r="S6" s="19">
        <v>4</v>
      </c>
      <c r="T6" s="19">
        <v>5</v>
      </c>
      <c r="U6" s="19">
        <v>6</v>
      </c>
      <c r="V6" s="19">
        <v>7</v>
      </c>
      <c r="W6" s="19">
        <v>8</v>
      </c>
      <c r="X6" s="19">
        <v>9</v>
      </c>
      <c r="Y6" s="19">
        <v>10</v>
      </c>
      <c r="Z6" s="19">
        <v>11</v>
      </c>
      <c r="AA6" s="19">
        <v>12</v>
      </c>
      <c r="AB6" s="19">
        <v>13</v>
      </c>
      <c r="AC6" s="19">
        <v>14</v>
      </c>
      <c r="AD6" s="19">
        <v>15</v>
      </c>
      <c r="AE6" s="19">
        <v>16</v>
      </c>
      <c r="AF6" s="19">
        <v>17</v>
      </c>
      <c r="AG6" s="19">
        <v>18</v>
      </c>
      <c r="AH6" s="19">
        <v>19</v>
      </c>
      <c r="AI6" s="19">
        <v>20</v>
      </c>
      <c r="AJ6" s="19">
        <v>21</v>
      </c>
      <c r="AK6" s="19">
        <v>22</v>
      </c>
      <c r="AL6" s="19"/>
      <c r="AM6" s="19"/>
      <c r="AN6" s="19"/>
      <c r="AO6" s="19"/>
      <c r="AP6" s="19"/>
    </row>
    <row r="7" spans="1:18" ht="11.25" outlineLevel="1">
      <c r="A7" s="1" t="s">
        <v>7</v>
      </c>
      <c r="B7" s="17">
        <v>0</v>
      </c>
      <c r="D7" s="1"/>
      <c r="E7" s="1"/>
      <c r="F7" s="1"/>
      <c r="G7" s="1"/>
      <c r="I7" s="1">
        <f>IF(G7="L&amp;D",0.75,0)</f>
        <v>0</v>
      </c>
      <c r="J7" s="17"/>
      <c r="P7" s="20"/>
      <c r="Q7" s="13"/>
      <c r="R7" s="21"/>
    </row>
    <row r="8" spans="1:18" ht="11.25" outlineLevel="1">
      <c r="A8" s="1" t="s">
        <v>8</v>
      </c>
      <c r="B8" s="17">
        <v>22.4</v>
      </c>
      <c r="D8" s="1" t="s">
        <v>9</v>
      </c>
      <c r="E8" s="1"/>
      <c r="F8" s="1"/>
      <c r="G8" s="1" t="s">
        <v>192</v>
      </c>
      <c r="I8" s="1">
        <f aca="true" t="shared" si="0" ref="I8:I70">IF(G8="L&amp;D",0.75,0)</f>
        <v>0.75</v>
      </c>
      <c r="J8" s="17">
        <f>B8-B7</f>
        <v>22.4</v>
      </c>
      <c r="L8" s="13">
        <f aca="true" t="shared" si="1" ref="L8:L39">(B8-B7)/$L$1+I7</f>
        <v>2.488888888888889</v>
      </c>
      <c r="P8" s="20"/>
      <c r="Q8" s="13"/>
      <c r="R8" s="21"/>
    </row>
    <row r="9" spans="1:18" ht="11.25" outlineLevel="1">
      <c r="A9" s="1" t="s">
        <v>10</v>
      </c>
      <c r="B9" s="17">
        <v>23</v>
      </c>
      <c r="D9" s="1" t="s">
        <v>11</v>
      </c>
      <c r="E9" s="1" t="s">
        <v>62</v>
      </c>
      <c r="F9" s="1" t="s">
        <v>178</v>
      </c>
      <c r="G9" s="1"/>
      <c r="I9" s="1">
        <f t="shared" si="0"/>
        <v>0</v>
      </c>
      <c r="J9" s="17">
        <f aca="true" t="shared" si="2" ref="J9:J71">B9-B8</f>
        <v>0.6000000000000014</v>
      </c>
      <c r="L9" s="13">
        <f t="shared" si="1"/>
        <v>0.8166666666666669</v>
      </c>
      <c r="P9" s="20"/>
      <c r="Q9" s="13"/>
      <c r="R9" s="21"/>
    </row>
    <row r="10" spans="1:18" ht="11.25" outlineLevel="1">
      <c r="A10" s="1" t="s">
        <v>12</v>
      </c>
      <c r="B10" s="17">
        <v>23</v>
      </c>
      <c r="D10" s="1"/>
      <c r="E10" s="1"/>
      <c r="F10" s="1"/>
      <c r="G10" s="1"/>
      <c r="I10" s="1">
        <f t="shared" si="0"/>
        <v>0</v>
      </c>
      <c r="J10" s="17">
        <f t="shared" si="2"/>
        <v>0</v>
      </c>
      <c r="L10" s="13">
        <f t="shared" si="1"/>
        <v>0</v>
      </c>
      <c r="P10" s="20"/>
      <c r="Q10" s="13"/>
      <c r="R10" s="21"/>
    </row>
    <row r="11" spans="1:18" ht="11.25" outlineLevel="1">
      <c r="A11" s="1" t="s">
        <v>13</v>
      </c>
      <c r="B11" s="17">
        <v>24.1</v>
      </c>
      <c r="D11" s="1" t="s">
        <v>14</v>
      </c>
      <c r="E11" s="1" t="s">
        <v>62</v>
      </c>
      <c r="F11" s="1" t="s">
        <v>178</v>
      </c>
      <c r="G11" s="1"/>
      <c r="I11" s="1">
        <f t="shared" si="0"/>
        <v>0</v>
      </c>
      <c r="J11" s="17">
        <f t="shared" si="2"/>
        <v>1.1000000000000014</v>
      </c>
      <c r="L11" s="13">
        <f t="shared" si="1"/>
        <v>0.12222222222222238</v>
      </c>
      <c r="P11" s="20"/>
      <c r="Q11" s="13"/>
      <c r="R11" s="21"/>
    </row>
    <row r="12" spans="1:18" ht="11.25" outlineLevel="1">
      <c r="A12" s="1" t="s">
        <v>15</v>
      </c>
      <c r="B12" s="17">
        <v>24.8</v>
      </c>
      <c r="D12" s="1" t="s">
        <v>16</v>
      </c>
      <c r="E12" s="1" t="s">
        <v>62</v>
      </c>
      <c r="F12" s="1" t="s">
        <v>178</v>
      </c>
      <c r="G12" s="1"/>
      <c r="I12" s="1">
        <f t="shared" si="0"/>
        <v>0</v>
      </c>
      <c r="J12" s="17">
        <f t="shared" si="2"/>
        <v>0.6999999999999993</v>
      </c>
      <c r="L12" s="13">
        <f t="shared" si="1"/>
        <v>0.0777777777777777</v>
      </c>
      <c r="P12" s="20"/>
      <c r="Q12" s="13"/>
      <c r="R12" s="21"/>
    </row>
    <row r="13" spans="1:18" ht="11.25" outlineLevel="1">
      <c r="A13" s="1" t="s">
        <v>17</v>
      </c>
      <c r="B13" s="17">
        <v>25.4</v>
      </c>
      <c r="D13" s="1"/>
      <c r="E13" s="1"/>
      <c r="F13" s="1"/>
      <c r="G13" s="1"/>
      <c r="I13" s="1">
        <f t="shared" si="0"/>
        <v>0</v>
      </c>
      <c r="J13" s="17">
        <f t="shared" si="2"/>
        <v>0.5999999999999979</v>
      </c>
      <c r="L13" s="13">
        <f t="shared" si="1"/>
        <v>0.06666666666666643</v>
      </c>
      <c r="P13" s="20"/>
      <c r="Q13" s="13"/>
      <c r="R13" s="21"/>
    </row>
    <row r="14" spans="1:18" ht="11.25" outlineLevel="1">
      <c r="A14" s="1" t="s">
        <v>18</v>
      </c>
      <c r="B14" s="17">
        <v>30.1</v>
      </c>
      <c r="D14" s="1"/>
      <c r="E14" s="1"/>
      <c r="F14" s="1"/>
      <c r="G14" s="1"/>
      <c r="I14" s="1">
        <f t="shared" si="0"/>
        <v>0</v>
      </c>
      <c r="J14" s="17">
        <f t="shared" si="2"/>
        <v>4.700000000000003</v>
      </c>
      <c r="L14" s="13">
        <f t="shared" si="1"/>
        <v>0.5222222222222226</v>
      </c>
      <c r="P14" s="20"/>
      <c r="Q14" s="13"/>
      <c r="R14" s="21"/>
    </row>
    <row r="15" spans="1:18" ht="11.25" outlineLevel="1">
      <c r="A15" s="1" t="s">
        <v>19</v>
      </c>
      <c r="B15" s="17">
        <v>32.5</v>
      </c>
      <c r="D15" s="1"/>
      <c r="E15" s="1"/>
      <c r="F15" s="1"/>
      <c r="G15" s="1"/>
      <c r="I15" s="1">
        <f t="shared" si="0"/>
        <v>0</v>
      </c>
      <c r="J15" s="17">
        <f t="shared" si="2"/>
        <v>2.3999999999999986</v>
      </c>
      <c r="L15" s="13">
        <f t="shared" si="1"/>
        <v>0.2666666666666665</v>
      </c>
      <c r="P15" s="20"/>
      <c r="Q15" s="13"/>
      <c r="R15" s="21"/>
    </row>
    <row r="16" spans="1:18" ht="11.25" outlineLevel="1">
      <c r="A16" s="1" t="s">
        <v>20</v>
      </c>
      <c r="B16" s="17">
        <v>34</v>
      </c>
      <c r="D16" s="1"/>
      <c r="E16" s="1"/>
      <c r="F16" s="1"/>
      <c r="G16" s="1"/>
      <c r="I16" s="1">
        <f t="shared" si="0"/>
        <v>0</v>
      </c>
      <c r="J16" s="17">
        <f t="shared" si="2"/>
        <v>1.5</v>
      </c>
      <c r="L16" s="13">
        <f t="shared" si="1"/>
        <v>0.16666666666666666</v>
      </c>
      <c r="P16" s="20"/>
      <c r="Q16" s="13"/>
      <c r="R16" s="21"/>
    </row>
    <row r="17" spans="1:18" ht="11.25" outlineLevel="1">
      <c r="A17" s="1" t="s">
        <v>21</v>
      </c>
      <c r="B17" s="17">
        <v>35.7</v>
      </c>
      <c r="D17" s="1"/>
      <c r="E17" s="1"/>
      <c r="F17" s="1"/>
      <c r="G17" s="1"/>
      <c r="I17" s="1">
        <f t="shared" si="0"/>
        <v>0</v>
      </c>
      <c r="J17" s="17">
        <f t="shared" si="2"/>
        <v>1.7000000000000028</v>
      </c>
      <c r="L17" s="13">
        <f t="shared" si="1"/>
        <v>0.18888888888888922</v>
      </c>
      <c r="P17" s="20"/>
      <c r="Q17" s="13"/>
      <c r="R17" s="21"/>
    </row>
    <row r="18" spans="1:40" ht="15" outlineLevel="1">
      <c r="A18" s="1" t="s">
        <v>22</v>
      </c>
      <c r="B18" s="17">
        <v>39.1</v>
      </c>
      <c r="D18" s="1" t="s">
        <v>23</v>
      </c>
      <c r="E18" s="1" t="s">
        <v>62</v>
      </c>
      <c r="F18" s="1"/>
      <c r="G18" s="1"/>
      <c r="I18" s="1">
        <f t="shared" si="0"/>
        <v>0</v>
      </c>
      <c r="J18" s="17">
        <f t="shared" si="2"/>
        <v>3.3999999999999986</v>
      </c>
      <c r="L18" s="13">
        <f t="shared" si="1"/>
        <v>0.3777777777777776</v>
      </c>
      <c r="P18" s="20"/>
      <c r="Q18" s="13"/>
      <c r="R18" s="21"/>
      <c r="AN18" s="22" t="s">
        <v>206</v>
      </c>
    </row>
    <row r="19" spans="1:18" ht="11.25" outlineLevel="1">
      <c r="A19" s="1" t="s">
        <v>24</v>
      </c>
      <c r="B19" s="17">
        <v>41.9</v>
      </c>
      <c r="D19" s="1" t="s">
        <v>25</v>
      </c>
      <c r="E19" s="1" t="s">
        <v>62</v>
      </c>
      <c r="F19" s="1" t="s">
        <v>178</v>
      </c>
      <c r="G19" s="1"/>
      <c r="I19" s="1">
        <f t="shared" si="0"/>
        <v>0</v>
      </c>
      <c r="J19" s="17">
        <f t="shared" si="2"/>
        <v>2.799999999999997</v>
      </c>
      <c r="L19" s="13">
        <f t="shared" si="1"/>
        <v>0.3111111111111108</v>
      </c>
      <c r="P19" s="20"/>
      <c r="Q19" s="13"/>
      <c r="R19" s="21"/>
    </row>
    <row r="20" spans="1:18" ht="11.25" outlineLevel="1">
      <c r="A20" s="1" t="s">
        <v>26</v>
      </c>
      <c r="B20" s="17">
        <v>41.9</v>
      </c>
      <c r="D20" s="1"/>
      <c r="E20" s="1"/>
      <c r="F20" s="1"/>
      <c r="G20" s="1"/>
      <c r="I20" s="1">
        <f t="shared" si="0"/>
        <v>0</v>
      </c>
      <c r="J20" s="17">
        <f t="shared" si="2"/>
        <v>0</v>
      </c>
      <c r="L20" s="13">
        <f t="shared" si="1"/>
        <v>0</v>
      </c>
      <c r="P20" s="20"/>
      <c r="Q20" s="13"/>
      <c r="R20" s="21"/>
    </row>
    <row r="21" spans="1:18" ht="11.25" outlineLevel="1">
      <c r="A21" s="1" t="s">
        <v>27</v>
      </c>
      <c r="B21" s="17">
        <v>44.2</v>
      </c>
      <c r="D21" s="1" t="s">
        <v>28</v>
      </c>
      <c r="E21" s="1" t="s">
        <v>62</v>
      </c>
      <c r="F21" s="1" t="s">
        <v>178</v>
      </c>
      <c r="G21" s="1"/>
      <c r="I21" s="1">
        <f t="shared" si="0"/>
        <v>0</v>
      </c>
      <c r="J21" s="17">
        <f t="shared" si="2"/>
        <v>2.3000000000000043</v>
      </c>
      <c r="L21" s="13">
        <f t="shared" si="1"/>
        <v>0.25555555555555604</v>
      </c>
      <c r="P21" s="20"/>
      <c r="Q21" s="13"/>
      <c r="R21" s="21"/>
    </row>
    <row r="22" spans="1:18" ht="11.25" outlineLevel="1">
      <c r="A22" s="1" t="s">
        <v>29</v>
      </c>
      <c r="B22" s="17">
        <v>54.3</v>
      </c>
      <c r="D22" s="1"/>
      <c r="E22" s="1"/>
      <c r="F22" s="1"/>
      <c r="G22" s="1"/>
      <c r="I22" s="1">
        <f t="shared" si="0"/>
        <v>0</v>
      </c>
      <c r="J22" s="17">
        <f t="shared" si="2"/>
        <v>10.099999999999994</v>
      </c>
      <c r="L22" s="13">
        <f t="shared" si="1"/>
        <v>1.1222222222222216</v>
      </c>
      <c r="P22" s="20"/>
      <c r="Q22" s="13"/>
      <c r="R22" s="21"/>
    </row>
    <row r="23" spans="1:18" ht="11.25" outlineLevel="1">
      <c r="A23" s="1" t="s">
        <v>30</v>
      </c>
      <c r="B23" s="17">
        <v>62.6</v>
      </c>
      <c r="D23" s="1"/>
      <c r="E23" s="1"/>
      <c r="F23" s="1"/>
      <c r="G23" s="1"/>
      <c r="I23" s="1">
        <f t="shared" si="0"/>
        <v>0</v>
      </c>
      <c r="J23" s="17">
        <f t="shared" si="2"/>
        <v>8.300000000000004</v>
      </c>
      <c r="L23" s="13">
        <f t="shared" si="1"/>
        <v>0.9222222222222227</v>
      </c>
      <c r="P23" s="20"/>
      <c r="Q23" s="13"/>
      <c r="R23" s="21"/>
    </row>
    <row r="24" spans="1:18" ht="11.25" outlineLevel="1">
      <c r="A24" s="1" t="s">
        <v>31</v>
      </c>
      <c r="B24" s="17">
        <v>64.4</v>
      </c>
      <c r="D24" s="1" t="s">
        <v>32</v>
      </c>
      <c r="E24" s="1" t="s">
        <v>62</v>
      </c>
      <c r="F24" s="1" t="s">
        <v>178</v>
      </c>
      <c r="G24" s="1"/>
      <c r="I24" s="1">
        <f t="shared" si="0"/>
        <v>0</v>
      </c>
      <c r="J24" s="17">
        <f t="shared" si="2"/>
        <v>1.8000000000000043</v>
      </c>
      <c r="L24" s="13">
        <f t="shared" si="1"/>
        <v>0.20000000000000048</v>
      </c>
      <c r="P24" s="20"/>
      <c r="Q24" s="13"/>
      <c r="R24" s="21"/>
    </row>
    <row r="25" spans="1:18" ht="11.25" outlineLevel="1">
      <c r="A25" s="1" t="s">
        <v>33</v>
      </c>
      <c r="B25" s="17">
        <v>79.7</v>
      </c>
      <c r="D25" s="1"/>
      <c r="E25" s="1"/>
      <c r="F25" s="1"/>
      <c r="G25" s="1"/>
      <c r="I25" s="1">
        <f t="shared" si="0"/>
        <v>0</v>
      </c>
      <c r="J25" s="17">
        <f t="shared" si="2"/>
        <v>15.299999999999997</v>
      </c>
      <c r="L25" s="13">
        <f t="shared" si="1"/>
        <v>1.6999999999999997</v>
      </c>
      <c r="P25" s="20"/>
      <c r="Q25" s="13"/>
      <c r="R25" s="21"/>
    </row>
    <row r="26" spans="1:18" ht="11.25" outlineLevel="1">
      <c r="A26" s="1" t="s">
        <v>34</v>
      </c>
      <c r="B26" s="17">
        <v>83.8</v>
      </c>
      <c r="D26" s="1"/>
      <c r="E26" s="1"/>
      <c r="F26" s="1"/>
      <c r="G26" s="1"/>
      <c r="I26" s="1">
        <f t="shared" si="0"/>
        <v>0</v>
      </c>
      <c r="J26" s="17">
        <f t="shared" si="2"/>
        <v>4.099999999999994</v>
      </c>
      <c r="L26" s="13">
        <f t="shared" si="1"/>
        <v>0.45555555555555494</v>
      </c>
      <c r="P26" s="20"/>
      <c r="Q26" s="13"/>
      <c r="R26" s="21"/>
    </row>
    <row r="27" spans="1:18" ht="11.25" outlineLevel="1">
      <c r="A27" s="1" t="s">
        <v>35</v>
      </c>
      <c r="B27" s="17">
        <v>95.6</v>
      </c>
      <c r="D27" s="1" t="s">
        <v>179</v>
      </c>
      <c r="E27" s="1" t="s">
        <v>62</v>
      </c>
      <c r="F27" s="1" t="s">
        <v>178</v>
      </c>
      <c r="G27" s="1"/>
      <c r="I27" s="1">
        <f t="shared" si="0"/>
        <v>0</v>
      </c>
      <c r="J27" s="17">
        <f t="shared" si="2"/>
        <v>11.799999999999997</v>
      </c>
      <c r="L27" s="13">
        <f t="shared" si="1"/>
        <v>1.311111111111111</v>
      </c>
      <c r="P27" s="20"/>
      <c r="Q27" s="13"/>
      <c r="R27" s="21"/>
    </row>
    <row r="28" spans="1:18" ht="11.25" outlineLevel="1">
      <c r="A28" s="1" t="s">
        <v>36</v>
      </c>
      <c r="B28" s="17">
        <v>103.5</v>
      </c>
      <c r="D28" s="1" t="s">
        <v>37</v>
      </c>
      <c r="E28" s="1" t="s">
        <v>62</v>
      </c>
      <c r="F28" s="1" t="s">
        <v>178</v>
      </c>
      <c r="G28" s="1"/>
      <c r="I28" s="1">
        <f t="shared" si="0"/>
        <v>0</v>
      </c>
      <c r="J28" s="17">
        <f t="shared" si="2"/>
        <v>7.900000000000006</v>
      </c>
      <c r="L28" s="13">
        <f t="shared" si="1"/>
        <v>0.8777777777777784</v>
      </c>
      <c r="P28" s="20"/>
      <c r="Q28" s="13"/>
      <c r="R28" s="21"/>
    </row>
    <row r="29" spans="1:18" ht="11.25" outlineLevel="1">
      <c r="A29" s="1" t="s">
        <v>38</v>
      </c>
      <c r="B29" s="17">
        <v>115.5</v>
      </c>
      <c r="D29" s="1"/>
      <c r="E29" s="1" t="s">
        <v>62</v>
      </c>
      <c r="F29" s="1" t="s">
        <v>178</v>
      </c>
      <c r="G29" s="1"/>
      <c r="I29" s="1">
        <f t="shared" si="0"/>
        <v>0</v>
      </c>
      <c r="J29" s="17">
        <f t="shared" si="2"/>
        <v>12</v>
      </c>
      <c r="L29" s="13">
        <f t="shared" si="1"/>
        <v>1.3333333333333333</v>
      </c>
      <c r="P29" s="20"/>
      <c r="Q29" s="13"/>
      <c r="R29" s="21"/>
    </row>
    <row r="30" spans="1:18" ht="11.25" outlineLevel="1">
      <c r="A30" s="1" t="s">
        <v>176</v>
      </c>
      <c r="B30" s="17">
        <v>125</v>
      </c>
      <c r="D30" s="1"/>
      <c r="E30" s="1"/>
      <c r="F30" s="1"/>
      <c r="G30" s="1"/>
      <c r="I30" s="1">
        <f t="shared" si="0"/>
        <v>0</v>
      </c>
      <c r="J30" s="17">
        <f t="shared" si="2"/>
        <v>9.5</v>
      </c>
      <c r="L30" s="13">
        <f t="shared" si="1"/>
        <v>1.0555555555555556</v>
      </c>
      <c r="P30" s="20"/>
      <c r="Q30" s="13"/>
      <c r="R30" s="21"/>
    </row>
    <row r="31" spans="1:18" ht="11.25" outlineLevel="1">
      <c r="A31" s="1" t="s">
        <v>39</v>
      </c>
      <c r="B31" s="17">
        <v>135</v>
      </c>
      <c r="D31" s="1" t="s">
        <v>40</v>
      </c>
      <c r="E31" s="1" t="s">
        <v>62</v>
      </c>
      <c r="F31" s="1" t="s">
        <v>178</v>
      </c>
      <c r="G31" s="1"/>
      <c r="I31" s="1">
        <f t="shared" si="0"/>
        <v>0</v>
      </c>
      <c r="J31" s="17">
        <f t="shared" si="2"/>
        <v>10</v>
      </c>
      <c r="L31" s="13">
        <f t="shared" si="1"/>
        <v>1.1111111111111112</v>
      </c>
      <c r="P31" s="20"/>
      <c r="Q31" s="13"/>
      <c r="R31" s="21"/>
    </row>
    <row r="32" spans="1:18" ht="11.25" outlineLevel="1">
      <c r="A32" s="1" t="s">
        <v>41</v>
      </c>
      <c r="B32" s="17">
        <v>140</v>
      </c>
      <c r="D32" s="1" t="s">
        <v>42</v>
      </c>
      <c r="E32" s="1" t="s">
        <v>62</v>
      </c>
      <c r="F32" s="1" t="s">
        <v>178</v>
      </c>
      <c r="G32" s="1"/>
      <c r="I32" s="1">
        <f t="shared" si="0"/>
        <v>0</v>
      </c>
      <c r="J32" s="17">
        <f t="shared" si="2"/>
        <v>5</v>
      </c>
      <c r="L32" s="13">
        <f t="shared" si="1"/>
        <v>0.5555555555555556</v>
      </c>
      <c r="P32" s="20"/>
      <c r="Q32" s="13"/>
      <c r="R32" s="21"/>
    </row>
    <row r="33" spans="1:18" ht="11.25" outlineLevel="1">
      <c r="A33" s="1" t="s">
        <v>177</v>
      </c>
      <c r="B33" s="17">
        <v>143</v>
      </c>
      <c r="D33" s="1"/>
      <c r="E33" s="1"/>
      <c r="F33" s="1"/>
      <c r="G33" s="1"/>
      <c r="I33" s="1">
        <f t="shared" si="0"/>
        <v>0</v>
      </c>
      <c r="J33" s="17">
        <f t="shared" si="2"/>
        <v>3</v>
      </c>
      <c r="L33" s="13">
        <f t="shared" si="1"/>
        <v>0.3333333333333333</v>
      </c>
      <c r="P33" s="20"/>
      <c r="Q33" s="13"/>
      <c r="R33" s="21"/>
    </row>
    <row r="34" spans="1:18" ht="11.25" outlineLevel="1">
      <c r="A34" s="1" t="s">
        <v>180</v>
      </c>
      <c r="B34" s="17">
        <v>148.5</v>
      </c>
      <c r="D34" s="1"/>
      <c r="E34" s="1"/>
      <c r="F34" s="1"/>
      <c r="G34" s="1"/>
      <c r="I34" s="1">
        <f t="shared" si="0"/>
        <v>0</v>
      </c>
      <c r="J34" s="17">
        <f t="shared" si="2"/>
        <v>5.5</v>
      </c>
      <c r="L34" s="13">
        <f t="shared" si="1"/>
        <v>0.6111111111111112</v>
      </c>
      <c r="P34" s="20"/>
      <c r="Q34" s="13"/>
      <c r="R34" s="21"/>
    </row>
    <row r="35" spans="1:18" ht="11.25" outlineLevel="1">
      <c r="A35" s="1" t="s">
        <v>181</v>
      </c>
      <c r="B35" s="17">
        <v>155</v>
      </c>
      <c r="D35" s="1"/>
      <c r="E35" s="1"/>
      <c r="F35" s="1"/>
      <c r="G35" s="1"/>
      <c r="I35" s="1">
        <f t="shared" si="0"/>
        <v>0</v>
      </c>
      <c r="J35" s="17">
        <f t="shared" si="2"/>
        <v>6.5</v>
      </c>
      <c r="L35" s="13">
        <f t="shared" si="1"/>
        <v>0.7222222222222222</v>
      </c>
      <c r="P35" s="20"/>
      <c r="Q35" s="13"/>
      <c r="R35" s="21"/>
    </row>
    <row r="36" spans="1:18" ht="11.25" outlineLevel="1">
      <c r="A36" s="1" t="s">
        <v>182</v>
      </c>
      <c r="B36" s="17">
        <v>158.5</v>
      </c>
      <c r="D36" s="1" t="s">
        <v>43</v>
      </c>
      <c r="E36" s="1" t="s">
        <v>62</v>
      </c>
      <c r="F36" s="1"/>
      <c r="G36" s="1"/>
      <c r="I36" s="1">
        <f t="shared" si="0"/>
        <v>0</v>
      </c>
      <c r="J36" s="17">
        <f t="shared" si="2"/>
        <v>3.5</v>
      </c>
      <c r="L36" s="13">
        <f t="shared" si="1"/>
        <v>0.3888888888888889</v>
      </c>
      <c r="P36" s="20"/>
      <c r="Q36" s="13"/>
      <c r="R36" s="21"/>
    </row>
    <row r="37" spans="1:18" ht="11.25" outlineLevel="1">
      <c r="A37" s="1" t="s">
        <v>183</v>
      </c>
      <c r="B37" s="17">
        <v>168.3</v>
      </c>
      <c r="D37" s="1"/>
      <c r="E37" s="1"/>
      <c r="F37" s="1"/>
      <c r="G37" s="1"/>
      <c r="I37" s="1">
        <f t="shared" si="0"/>
        <v>0</v>
      </c>
      <c r="J37" s="17">
        <f t="shared" si="2"/>
        <v>9.800000000000011</v>
      </c>
      <c r="L37" s="13">
        <f t="shared" si="1"/>
        <v>1.0888888888888901</v>
      </c>
      <c r="P37" s="20"/>
      <c r="Q37" s="13"/>
      <c r="R37" s="21"/>
    </row>
    <row r="38" spans="1:18" ht="11.25" outlineLevel="1">
      <c r="A38" s="1" t="s">
        <v>184</v>
      </c>
      <c r="B38" s="17">
        <v>195.3</v>
      </c>
      <c r="D38" s="1"/>
      <c r="E38" s="1"/>
      <c r="F38" s="1"/>
      <c r="G38" s="1"/>
      <c r="I38" s="1">
        <f t="shared" si="0"/>
        <v>0</v>
      </c>
      <c r="J38" s="17">
        <f t="shared" si="2"/>
        <v>27</v>
      </c>
      <c r="L38" s="13">
        <f t="shared" si="1"/>
        <v>3</v>
      </c>
      <c r="P38" s="20"/>
      <c r="Q38" s="13"/>
      <c r="R38" s="21"/>
    </row>
    <row r="39" spans="1:18" ht="11.25" outlineLevel="1">
      <c r="A39" s="1" t="s">
        <v>44</v>
      </c>
      <c r="B39" s="23">
        <v>206.7</v>
      </c>
      <c r="D39" s="1" t="s">
        <v>45</v>
      </c>
      <c r="E39" s="1"/>
      <c r="F39" s="1"/>
      <c r="G39" s="1" t="s">
        <v>192</v>
      </c>
      <c r="I39" s="1">
        <f t="shared" si="0"/>
        <v>0.75</v>
      </c>
      <c r="J39" s="17">
        <f t="shared" si="2"/>
        <v>11.399999999999977</v>
      </c>
      <c r="L39" s="13">
        <f t="shared" si="1"/>
        <v>1.2666666666666642</v>
      </c>
      <c r="P39" s="20"/>
      <c r="Q39" s="13"/>
      <c r="R39" s="21"/>
    </row>
    <row r="40" spans="1:18" ht="11.25" outlineLevel="1">
      <c r="A40" s="1" t="s">
        <v>46</v>
      </c>
      <c r="B40" s="23">
        <v>207.6</v>
      </c>
      <c r="D40" s="1" t="s">
        <v>47</v>
      </c>
      <c r="E40" s="1" t="s">
        <v>62</v>
      </c>
      <c r="F40" s="1" t="s">
        <v>178</v>
      </c>
      <c r="G40" s="1"/>
      <c r="I40" s="1">
        <f t="shared" si="0"/>
        <v>0</v>
      </c>
      <c r="J40" s="17">
        <f t="shared" si="2"/>
        <v>0.9000000000000057</v>
      </c>
      <c r="L40" s="13">
        <f aca="true" t="shared" si="3" ref="L40:L71">(B40-B39)/$L$1+I39</f>
        <v>0.8500000000000006</v>
      </c>
      <c r="P40" s="20"/>
      <c r="Q40" s="13"/>
      <c r="R40" s="21"/>
    </row>
    <row r="41" spans="1:18" ht="11.25" outlineLevel="1">
      <c r="A41" s="1" t="s">
        <v>48</v>
      </c>
      <c r="B41" s="23">
        <v>209.6</v>
      </c>
      <c r="D41" s="1"/>
      <c r="E41" s="1"/>
      <c r="F41" s="1"/>
      <c r="G41" s="1"/>
      <c r="I41" s="1">
        <f t="shared" si="0"/>
        <v>0</v>
      </c>
      <c r="J41" s="17">
        <f t="shared" si="2"/>
        <v>2</v>
      </c>
      <c r="L41" s="13">
        <f t="shared" si="3"/>
        <v>0.2222222222222222</v>
      </c>
      <c r="P41" s="20"/>
      <c r="Q41" s="13"/>
      <c r="R41" s="21"/>
    </row>
    <row r="42" spans="1:18" ht="11.25" outlineLevel="1">
      <c r="A42" s="1" t="s">
        <v>185</v>
      </c>
      <c r="B42" s="23">
        <v>215.3</v>
      </c>
      <c r="D42" s="1"/>
      <c r="E42" s="1" t="s">
        <v>62</v>
      </c>
      <c r="F42" s="1" t="s">
        <v>178</v>
      </c>
      <c r="G42" s="1"/>
      <c r="I42" s="1">
        <f t="shared" si="0"/>
        <v>0</v>
      </c>
      <c r="J42" s="17">
        <f t="shared" si="2"/>
        <v>5.700000000000017</v>
      </c>
      <c r="L42" s="13">
        <f t="shared" si="3"/>
        <v>0.6333333333333352</v>
      </c>
      <c r="P42" s="20"/>
      <c r="Q42" s="13"/>
      <c r="R42" s="21"/>
    </row>
    <row r="43" spans="1:18" ht="11.25" outlineLevel="1">
      <c r="A43" s="1" t="s">
        <v>49</v>
      </c>
      <c r="B43" s="23">
        <v>215.3</v>
      </c>
      <c r="D43" s="1"/>
      <c r="E43" s="1"/>
      <c r="F43" s="1"/>
      <c r="G43" s="1"/>
      <c r="I43" s="1">
        <f t="shared" si="0"/>
        <v>0</v>
      </c>
      <c r="J43" s="17">
        <f t="shared" si="2"/>
        <v>0</v>
      </c>
      <c r="L43" s="13">
        <f t="shared" si="3"/>
        <v>0</v>
      </c>
      <c r="P43" s="20"/>
      <c r="Q43" s="13"/>
      <c r="R43" s="21"/>
    </row>
    <row r="44" spans="1:37" ht="15" outlineLevel="1">
      <c r="A44" s="1" t="s">
        <v>50</v>
      </c>
      <c r="B44" s="23">
        <v>215.3</v>
      </c>
      <c r="C44" s="10">
        <v>0</v>
      </c>
      <c r="D44" s="1" t="s">
        <v>51</v>
      </c>
      <c r="E44" s="1" t="s">
        <v>62</v>
      </c>
      <c r="F44" s="1" t="s">
        <v>178</v>
      </c>
      <c r="G44" s="1"/>
      <c r="I44" s="1">
        <f t="shared" si="0"/>
        <v>0</v>
      </c>
      <c r="J44" s="17">
        <f t="shared" si="2"/>
        <v>0</v>
      </c>
      <c r="L44" s="13">
        <f t="shared" si="3"/>
        <v>0</v>
      </c>
      <c r="M44" s="10" t="s">
        <v>193</v>
      </c>
      <c r="N44" s="10">
        <v>0</v>
      </c>
      <c r="O44" s="10">
        <f>COUNTIF(M$43:M44,"*")</f>
        <v>1</v>
      </c>
      <c r="P44" s="34" t="str">
        <f aca="true" t="shared" si="4" ref="P44:P60">IF(($O44)=P$6,"ggg","")</f>
        <v>ggg</v>
      </c>
      <c r="Q44" s="34">
        <f aca="true" t="shared" si="5" ref="Q44:AF59">IF(($O44)=Q$6,"ggg","")</f>
      </c>
      <c r="R44" s="34">
        <f t="shared" si="5"/>
      </c>
      <c r="S44" s="34">
        <f t="shared" si="5"/>
      </c>
      <c r="T44" s="34">
        <f t="shared" si="5"/>
      </c>
      <c r="U44" s="34">
        <f t="shared" si="5"/>
      </c>
      <c r="V44" s="34">
        <f t="shared" si="5"/>
      </c>
      <c r="W44" s="34">
        <f t="shared" si="5"/>
      </c>
      <c r="X44" s="34">
        <f t="shared" si="5"/>
      </c>
      <c r="Y44" s="34">
        <f t="shared" si="5"/>
      </c>
      <c r="Z44" s="34">
        <f t="shared" si="5"/>
      </c>
      <c r="AA44" s="34">
        <f t="shared" si="5"/>
      </c>
      <c r="AB44" s="34">
        <f t="shared" si="5"/>
      </c>
      <c r="AC44" s="34">
        <f t="shared" si="5"/>
      </c>
      <c r="AD44" s="34">
        <f t="shared" si="5"/>
      </c>
      <c r="AE44" s="34">
        <f t="shared" si="5"/>
      </c>
      <c r="AF44" s="34">
        <f t="shared" si="5"/>
      </c>
      <c r="AG44" s="34">
        <f aca="true" t="shared" si="6" ref="AG44:AK59">IF(($O44)=AG$6,"ggg","")</f>
      </c>
      <c r="AH44" s="34">
        <f t="shared" si="6"/>
      </c>
      <c r="AI44" s="34">
        <f t="shared" si="6"/>
      </c>
      <c r="AJ44" s="34">
        <f t="shared" si="6"/>
      </c>
      <c r="AK44" s="34">
        <f t="shared" si="6"/>
      </c>
    </row>
    <row r="45" spans="1:37" ht="15" outlineLevel="1">
      <c r="A45" s="1" t="s">
        <v>52</v>
      </c>
      <c r="B45" s="23">
        <v>215.3</v>
      </c>
      <c r="C45" s="25">
        <f aca="true" t="shared" si="7" ref="C45:C88">B45-B44+C44</f>
        <v>0</v>
      </c>
      <c r="D45" s="1" t="s">
        <v>53</v>
      </c>
      <c r="E45" s="1"/>
      <c r="F45" s="1"/>
      <c r="G45" s="1"/>
      <c r="I45" s="1">
        <f t="shared" si="0"/>
        <v>0</v>
      </c>
      <c r="J45" s="17">
        <f t="shared" si="2"/>
        <v>0</v>
      </c>
      <c r="K45" s="10">
        <f aca="true" t="shared" si="8" ref="K45:K91">IF(M44="*",0,K44+J45)</f>
        <v>0</v>
      </c>
      <c r="L45" s="13">
        <f t="shared" si="3"/>
        <v>0</v>
      </c>
      <c r="N45" s="21">
        <f aca="true" t="shared" si="9" ref="N45:N91">IF(M44="*",L45,N44+L45)</f>
        <v>0</v>
      </c>
      <c r="O45" s="10">
        <f>COUNTIF(M$43:M45,"*")</f>
        <v>1</v>
      </c>
      <c r="P45" s="34" t="str">
        <f t="shared" si="4"/>
        <v>ggg</v>
      </c>
      <c r="Q45" s="34">
        <f t="shared" si="5"/>
      </c>
      <c r="R45" s="34">
        <f t="shared" si="5"/>
      </c>
      <c r="S45" s="34">
        <f t="shared" si="5"/>
      </c>
      <c r="T45" s="34">
        <f t="shared" si="5"/>
      </c>
      <c r="U45" s="34">
        <f t="shared" si="5"/>
      </c>
      <c r="V45" s="34">
        <f t="shared" si="5"/>
      </c>
      <c r="W45" s="34">
        <f t="shared" si="5"/>
      </c>
      <c r="X45" s="34">
        <f t="shared" si="5"/>
      </c>
      <c r="Y45" s="34">
        <f t="shared" si="5"/>
      </c>
      <c r="Z45" s="34">
        <f t="shared" si="5"/>
      </c>
      <c r="AA45" s="34">
        <f t="shared" si="5"/>
      </c>
      <c r="AB45" s="34">
        <f t="shared" si="5"/>
      </c>
      <c r="AC45" s="34">
        <f t="shared" si="5"/>
      </c>
      <c r="AD45" s="34">
        <f t="shared" si="5"/>
      </c>
      <c r="AE45" s="34">
        <f t="shared" si="5"/>
      </c>
      <c r="AF45" s="34">
        <f t="shared" si="5"/>
      </c>
      <c r="AG45" s="34">
        <f t="shared" si="6"/>
      </c>
      <c r="AH45" s="34">
        <f t="shared" si="6"/>
      </c>
      <c r="AI45" s="34">
        <f t="shared" si="6"/>
      </c>
      <c r="AJ45" s="34">
        <f t="shared" si="6"/>
      </c>
      <c r="AK45" s="34">
        <f t="shared" si="6"/>
      </c>
    </row>
    <row r="46" spans="1:37" ht="15" outlineLevel="1">
      <c r="A46" s="1" t="s">
        <v>54</v>
      </c>
      <c r="B46" s="23">
        <v>218.1</v>
      </c>
      <c r="C46" s="25">
        <f t="shared" si="7"/>
        <v>2.799999999999983</v>
      </c>
      <c r="D46" s="1"/>
      <c r="E46" s="1"/>
      <c r="F46" s="1"/>
      <c r="G46" s="1"/>
      <c r="I46" s="1">
        <f t="shared" si="0"/>
        <v>0</v>
      </c>
      <c r="J46" s="17">
        <f t="shared" si="2"/>
        <v>2.799999999999983</v>
      </c>
      <c r="K46" s="10">
        <f t="shared" si="8"/>
        <v>2.799999999999983</v>
      </c>
      <c r="L46" s="13">
        <f t="shared" si="3"/>
        <v>0.31111111111110923</v>
      </c>
      <c r="N46" s="21">
        <f t="shared" si="9"/>
        <v>0.31111111111110923</v>
      </c>
      <c r="O46" s="10">
        <f>COUNTIF(M$43:M46,"*")</f>
        <v>1</v>
      </c>
      <c r="P46" s="34" t="str">
        <f t="shared" si="4"/>
        <v>ggg</v>
      </c>
      <c r="Q46" s="34">
        <f t="shared" si="5"/>
      </c>
      <c r="R46" s="34">
        <f t="shared" si="5"/>
      </c>
      <c r="S46" s="34">
        <f t="shared" si="5"/>
      </c>
      <c r="T46" s="34">
        <f t="shared" si="5"/>
      </c>
      <c r="U46" s="34">
        <f t="shared" si="5"/>
      </c>
      <c r="V46" s="34">
        <f t="shared" si="5"/>
      </c>
      <c r="W46" s="34">
        <f t="shared" si="5"/>
      </c>
      <c r="X46" s="34">
        <f t="shared" si="5"/>
      </c>
      <c r="Y46" s="34">
        <f t="shared" si="5"/>
      </c>
      <c r="Z46" s="34">
        <f t="shared" si="5"/>
      </c>
      <c r="AA46" s="34">
        <f t="shared" si="5"/>
      </c>
      <c r="AB46" s="34">
        <f t="shared" si="5"/>
      </c>
      <c r="AC46" s="34">
        <f t="shared" si="5"/>
      </c>
      <c r="AD46" s="34">
        <f t="shared" si="5"/>
      </c>
      <c r="AE46" s="34">
        <f t="shared" si="5"/>
      </c>
      <c r="AF46" s="34">
        <f t="shared" si="5"/>
      </c>
      <c r="AG46" s="34">
        <f t="shared" si="6"/>
      </c>
      <c r="AH46" s="34">
        <f t="shared" si="6"/>
      </c>
      <c r="AI46" s="34">
        <f t="shared" si="6"/>
      </c>
      <c r="AJ46" s="34">
        <f t="shared" si="6"/>
      </c>
      <c r="AK46" s="34">
        <f t="shared" si="6"/>
      </c>
    </row>
    <row r="47" spans="1:37" ht="15" outlineLevel="1">
      <c r="A47" s="1" t="s">
        <v>188</v>
      </c>
      <c r="B47" s="23">
        <v>220</v>
      </c>
      <c r="C47" s="25">
        <f t="shared" si="7"/>
        <v>4.699999999999989</v>
      </c>
      <c r="D47" s="1" t="s">
        <v>187</v>
      </c>
      <c r="E47" s="1" t="s">
        <v>62</v>
      </c>
      <c r="F47" s="1"/>
      <c r="G47" s="1"/>
      <c r="I47" s="1">
        <f t="shared" si="0"/>
        <v>0</v>
      </c>
      <c r="J47" s="17">
        <f t="shared" si="2"/>
        <v>1.9000000000000057</v>
      </c>
      <c r="K47" s="10">
        <f t="shared" si="8"/>
        <v>4.699999999999989</v>
      </c>
      <c r="L47" s="13">
        <f t="shared" si="3"/>
        <v>0.21111111111111175</v>
      </c>
      <c r="N47" s="21">
        <f t="shared" si="9"/>
        <v>0.522222222222221</v>
      </c>
      <c r="O47" s="10">
        <f>COUNTIF(M$43:M47,"*")</f>
        <v>1</v>
      </c>
      <c r="P47" s="34" t="str">
        <f t="shared" si="4"/>
        <v>ggg</v>
      </c>
      <c r="Q47" s="34">
        <f t="shared" si="5"/>
      </c>
      <c r="R47" s="34">
        <f t="shared" si="5"/>
      </c>
      <c r="S47" s="34">
        <f t="shared" si="5"/>
      </c>
      <c r="T47" s="34">
        <f t="shared" si="5"/>
      </c>
      <c r="U47" s="34">
        <f t="shared" si="5"/>
      </c>
      <c r="V47" s="34">
        <f t="shared" si="5"/>
      </c>
      <c r="W47" s="34">
        <f t="shared" si="5"/>
      </c>
      <c r="X47" s="34">
        <f t="shared" si="5"/>
      </c>
      <c r="Y47" s="34">
        <f t="shared" si="5"/>
      </c>
      <c r="Z47" s="34">
        <f t="shared" si="5"/>
      </c>
      <c r="AA47" s="34">
        <f t="shared" si="5"/>
      </c>
      <c r="AB47" s="34">
        <f t="shared" si="5"/>
      </c>
      <c r="AC47" s="34">
        <f t="shared" si="5"/>
      </c>
      <c r="AD47" s="34">
        <f t="shared" si="5"/>
      </c>
      <c r="AE47" s="34">
        <f t="shared" si="5"/>
      </c>
      <c r="AF47" s="34">
        <f t="shared" si="5"/>
      </c>
      <c r="AG47" s="34">
        <f t="shared" si="6"/>
      </c>
      <c r="AH47" s="34">
        <f t="shared" si="6"/>
      </c>
      <c r="AI47" s="34">
        <f t="shared" si="6"/>
      </c>
      <c r="AJ47" s="34">
        <f t="shared" si="6"/>
      </c>
      <c r="AK47" s="34">
        <f t="shared" si="6"/>
      </c>
    </row>
    <row r="48" spans="1:37" ht="15" outlineLevel="1">
      <c r="A48" s="1" t="s">
        <v>189</v>
      </c>
      <c r="B48" s="23">
        <v>224.5</v>
      </c>
      <c r="C48" s="25">
        <f t="shared" si="7"/>
        <v>9.199999999999989</v>
      </c>
      <c r="D48" s="1" t="s">
        <v>190</v>
      </c>
      <c r="E48" s="1" t="s">
        <v>62</v>
      </c>
      <c r="F48" s="1"/>
      <c r="G48" s="1"/>
      <c r="I48" s="1">
        <f t="shared" si="0"/>
        <v>0</v>
      </c>
      <c r="J48" s="17">
        <f t="shared" si="2"/>
        <v>4.5</v>
      </c>
      <c r="K48" s="10">
        <f t="shared" si="8"/>
        <v>9.199999999999989</v>
      </c>
      <c r="L48" s="13">
        <f t="shared" si="3"/>
        <v>0.5</v>
      </c>
      <c r="N48" s="21">
        <f t="shared" si="9"/>
        <v>1.022222222222221</v>
      </c>
      <c r="O48" s="10">
        <v>1</v>
      </c>
      <c r="P48" s="34" t="str">
        <f t="shared" si="4"/>
        <v>ggg</v>
      </c>
      <c r="Q48" s="34">
        <f t="shared" si="5"/>
      </c>
      <c r="R48" s="34">
        <f t="shared" si="5"/>
      </c>
      <c r="S48" s="34">
        <f t="shared" si="5"/>
      </c>
      <c r="T48" s="34">
        <f t="shared" si="5"/>
      </c>
      <c r="U48" s="34">
        <f t="shared" si="5"/>
      </c>
      <c r="V48" s="34">
        <f t="shared" si="5"/>
      </c>
      <c r="W48" s="34">
        <f t="shared" si="5"/>
      </c>
      <c r="X48" s="34">
        <f t="shared" si="5"/>
      </c>
      <c r="Y48" s="34">
        <f t="shared" si="5"/>
      </c>
      <c r="Z48" s="34">
        <f t="shared" si="5"/>
      </c>
      <c r="AA48" s="34">
        <f t="shared" si="5"/>
      </c>
      <c r="AB48" s="34">
        <f t="shared" si="5"/>
      </c>
      <c r="AC48" s="34">
        <f t="shared" si="5"/>
      </c>
      <c r="AD48" s="34">
        <f t="shared" si="5"/>
      </c>
      <c r="AE48" s="34">
        <f t="shared" si="5"/>
      </c>
      <c r="AF48" s="34">
        <f t="shared" si="5"/>
      </c>
      <c r="AG48" s="34">
        <f t="shared" si="6"/>
      </c>
      <c r="AH48" s="34">
        <f t="shared" si="6"/>
      </c>
      <c r="AI48" s="34">
        <f t="shared" si="6"/>
      </c>
      <c r="AJ48" s="34">
        <f t="shared" si="6"/>
      </c>
      <c r="AK48" s="34">
        <f t="shared" si="6"/>
      </c>
    </row>
    <row r="49" spans="1:37" ht="15" outlineLevel="1">
      <c r="A49" s="1" t="s">
        <v>55</v>
      </c>
      <c r="B49" s="23">
        <v>224.5</v>
      </c>
      <c r="C49" s="25">
        <f t="shared" si="7"/>
        <v>9.199999999999989</v>
      </c>
      <c r="D49" s="1"/>
      <c r="E49" s="1"/>
      <c r="F49" s="1"/>
      <c r="G49" s="1"/>
      <c r="I49" s="1">
        <f t="shared" si="0"/>
        <v>0</v>
      </c>
      <c r="J49" s="17">
        <f t="shared" si="2"/>
        <v>0</v>
      </c>
      <c r="K49" s="10">
        <f t="shared" si="8"/>
        <v>9.199999999999989</v>
      </c>
      <c r="L49" s="13">
        <f t="shared" si="3"/>
        <v>0</v>
      </c>
      <c r="N49" s="21">
        <f t="shared" si="9"/>
        <v>1.022222222222221</v>
      </c>
      <c r="O49" s="10">
        <f>COUNTIF(M$43:M49,"*")</f>
        <v>1</v>
      </c>
      <c r="P49" s="34" t="str">
        <f t="shared" si="4"/>
        <v>ggg</v>
      </c>
      <c r="Q49" s="34">
        <f t="shared" si="5"/>
      </c>
      <c r="R49" s="34">
        <f t="shared" si="5"/>
      </c>
      <c r="S49" s="34">
        <f t="shared" si="5"/>
      </c>
      <c r="T49" s="34">
        <f t="shared" si="5"/>
      </c>
      <c r="U49" s="34">
        <f t="shared" si="5"/>
      </c>
      <c r="V49" s="34">
        <f t="shared" si="5"/>
      </c>
      <c r="W49" s="34">
        <f t="shared" si="5"/>
      </c>
      <c r="X49" s="34">
        <f t="shared" si="5"/>
      </c>
      <c r="Y49" s="34">
        <f t="shared" si="5"/>
      </c>
      <c r="Z49" s="34">
        <f t="shared" si="5"/>
      </c>
      <c r="AA49" s="34">
        <f t="shared" si="5"/>
      </c>
      <c r="AB49" s="34">
        <f t="shared" si="5"/>
      </c>
      <c r="AC49" s="34">
        <f t="shared" si="5"/>
      </c>
      <c r="AD49" s="34">
        <f t="shared" si="5"/>
      </c>
      <c r="AE49" s="34">
        <f t="shared" si="5"/>
      </c>
      <c r="AF49" s="34">
        <f t="shared" si="5"/>
      </c>
      <c r="AG49" s="34">
        <f t="shared" si="6"/>
      </c>
      <c r="AH49" s="34">
        <f t="shared" si="6"/>
      </c>
      <c r="AI49" s="34">
        <f t="shared" si="6"/>
      </c>
      <c r="AJ49" s="34">
        <f t="shared" si="6"/>
      </c>
      <c r="AK49" s="34">
        <f t="shared" si="6"/>
      </c>
    </row>
    <row r="50" spans="1:37" ht="15" outlineLevel="1">
      <c r="A50" s="1" t="s">
        <v>56</v>
      </c>
      <c r="B50" s="23">
        <v>230</v>
      </c>
      <c r="C50" s="25">
        <f t="shared" si="7"/>
        <v>14.699999999999989</v>
      </c>
      <c r="D50" s="1"/>
      <c r="E50" s="1"/>
      <c r="F50" s="1"/>
      <c r="G50" s="1"/>
      <c r="I50" s="1">
        <f t="shared" si="0"/>
        <v>0</v>
      </c>
      <c r="J50" s="17">
        <f t="shared" si="2"/>
        <v>5.5</v>
      </c>
      <c r="K50" s="10">
        <f t="shared" si="8"/>
        <v>14.699999999999989</v>
      </c>
      <c r="L50" s="13">
        <f t="shared" si="3"/>
        <v>0.6111111111111112</v>
      </c>
      <c r="N50" s="21">
        <f t="shared" si="9"/>
        <v>1.6333333333333322</v>
      </c>
      <c r="O50" s="10">
        <f>COUNTIF(M$43:M49,"*")</f>
        <v>1</v>
      </c>
      <c r="P50" s="34" t="str">
        <f t="shared" si="4"/>
        <v>ggg</v>
      </c>
      <c r="Q50" s="34">
        <f t="shared" si="5"/>
      </c>
      <c r="R50" s="34">
        <f t="shared" si="5"/>
      </c>
      <c r="S50" s="34">
        <f t="shared" si="5"/>
      </c>
      <c r="T50" s="34">
        <f t="shared" si="5"/>
      </c>
      <c r="U50" s="34">
        <f t="shared" si="5"/>
      </c>
      <c r="V50" s="34">
        <f t="shared" si="5"/>
      </c>
      <c r="W50" s="34">
        <f t="shared" si="5"/>
      </c>
      <c r="X50" s="34">
        <f t="shared" si="5"/>
      </c>
      <c r="Y50" s="34">
        <f t="shared" si="5"/>
      </c>
      <c r="Z50" s="34">
        <f t="shared" si="5"/>
      </c>
      <c r="AA50" s="34">
        <f t="shared" si="5"/>
      </c>
      <c r="AB50" s="34">
        <f t="shared" si="5"/>
      </c>
      <c r="AC50" s="34">
        <f t="shared" si="5"/>
      </c>
      <c r="AD50" s="34">
        <f t="shared" si="5"/>
      </c>
      <c r="AE50" s="34">
        <f t="shared" si="5"/>
      </c>
      <c r="AF50" s="34">
        <f t="shared" si="5"/>
      </c>
      <c r="AG50" s="34">
        <f t="shared" si="6"/>
      </c>
      <c r="AH50" s="34">
        <f t="shared" si="6"/>
      </c>
      <c r="AI50" s="34">
        <f t="shared" si="6"/>
      </c>
      <c r="AJ50" s="34">
        <f t="shared" si="6"/>
      </c>
      <c r="AK50" s="34">
        <f t="shared" si="6"/>
      </c>
    </row>
    <row r="51" spans="1:37" ht="15" outlineLevel="1">
      <c r="A51" s="1" t="s">
        <v>57</v>
      </c>
      <c r="B51" s="23">
        <v>256.1</v>
      </c>
      <c r="C51" s="25">
        <f t="shared" si="7"/>
        <v>40.80000000000001</v>
      </c>
      <c r="D51" s="1" t="s">
        <v>58</v>
      </c>
      <c r="E51" s="10" t="s">
        <v>62</v>
      </c>
      <c r="F51" s="1" t="s">
        <v>178</v>
      </c>
      <c r="G51" s="1"/>
      <c r="I51" s="1">
        <f t="shared" si="0"/>
        <v>0</v>
      </c>
      <c r="J51" s="17">
        <f t="shared" si="2"/>
        <v>26.100000000000023</v>
      </c>
      <c r="K51" s="10">
        <f t="shared" si="8"/>
        <v>40.80000000000001</v>
      </c>
      <c r="L51" s="13">
        <f t="shared" si="3"/>
        <v>2.9000000000000026</v>
      </c>
      <c r="M51" s="10" t="s">
        <v>193</v>
      </c>
      <c r="N51" s="21">
        <f t="shared" si="9"/>
        <v>4.533333333333335</v>
      </c>
      <c r="O51" s="10">
        <f>COUNTIF(M$43:M50,"*")</f>
        <v>1</v>
      </c>
      <c r="P51" s="34" t="str">
        <f t="shared" si="4"/>
        <v>ggg</v>
      </c>
      <c r="Q51" s="34">
        <f t="shared" si="5"/>
      </c>
      <c r="R51" s="34">
        <f t="shared" si="5"/>
      </c>
      <c r="S51" s="34">
        <f t="shared" si="5"/>
      </c>
      <c r="T51" s="34">
        <f t="shared" si="5"/>
      </c>
      <c r="U51" s="34">
        <f t="shared" si="5"/>
      </c>
      <c r="V51" s="34">
        <f t="shared" si="5"/>
      </c>
      <c r="W51" s="34">
        <f t="shared" si="5"/>
      </c>
      <c r="X51" s="34">
        <f t="shared" si="5"/>
      </c>
      <c r="Y51" s="34">
        <f t="shared" si="5"/>
      </c>
      <c r="Z51" s="34">
        <f t="shared" si="5"/>
      </c>
      <c r="AA51" s="34">
        <f t="shared" si="5"/>
      </c>
      <c r="AB51" s="34">
        <f t="shared" si="5"/>
      </c>
      <c r="AC51" s="34">
        <f t="shared" si="5"/>
      </c>
      <c r="AD51" s="34">
        <f t="shared" si="5"/>
      </c>
      <c r="AE51" s="34">
        <f t="shared" si="5"/>
      </c>
      <c r="AF51" s="34">
        <f t="shared" si="5"/>
      </c>
      <c r="AG51" s="34">
        <f t="shared" si="6"/>
      </c>
      <c r="AH51" s="34">
        <f t="shared" si="6"/>
      </c>
      <c r="AI51" s="34">
        <f t="shared" si="6"/>
      </c>
      <c r="AJ51" s="34">
        <f t="shared" si="6"/>
      </c>
      <c r="AK51" s="34">
        <f t="shared" si="6"/>
      </c>
    </row>
    <row r="52" spans="1:37" ht="15" outlineLevel="1">
      <c r="A52" s="1" t="s">
        <v>59</v>
      </c>
      <c r="B52" s="26">
        <v>259.4</v>
      </c>
      <c r="C52" s="25">
        <f t="shared" si="7"/>
        <v>44.099999999999966</v>
      </c>
      <c r="D52" s="1" t="s">
        <v>60</v>
      </c>
      <c r="E52" s="1"/>
      <c r="F52" s="1"/>
      <c r="G52" s="1" t="s">
        <v>192</v>
      </c>
      <c r="H52" s="21">
        <f>B52-B39</f>
        <v>52.69999999999999</v>
      </c>
      <c r="I52" s="1">
        <f t="shared" si="0"/>
        <v>0.75</v>
      </c>
      <c r="J52" s="17">
        <f t="shared" si="2"/>
        <v>3.2999999999999545</v>
      </c>
      <c r="K52" s="10">
        <f t="shared" si="8"/>
        <v>0</v>
      </c>
      <c r="L52" s="13">
        <f t="shared" si="3"/>
        <v>0.3666666666666616</v>
      </c>
      <c r="N52" s="21">
        <f t="shared" si="9"/>
        <v>0.3666666666666616</v>
      </c>
      <c r="O52" s="10">
        <f>COUNTIF(M$43:M51,"*")</f>
        <v>2</v>
      </c>
      <c r="P52" s="34">
        <f t="shared" si="4"/>
      </c>
      <c r="Q52" s="34" t="str">
        <f t="shared" si="5"/>
        <v>ggg</v>
      </c>
      <c r="R52" s="34">
        <f t="shared" si="5"/>
      </c>
      <c r="S52" s="34">
        <f t="shared" si="5"/>
      </c>
      <c r="T52" s="34">
        <f t="shared" si="5"/>
      </c>
      <c r="U52" s="34">
        <f t="shared" si="5"/>
      </c>
      <c r="V52" s="34">
        <f t="shared" si="5"/>
      </c>
      <c r="W52" s="34">
        <f t="shared" si="5"/>
      </c>
      <c r="X52" s="34">
        <f t="shared" si="5"/>
      </c>
      <c r="Y52" s="34">
        <f t="shared" si="5"/>
      </c>
      <c r="Z52" s="34">
        <f t="shared" si="5"/>
      </c>
      <c r="AA52" s="34">
        <f t="shared" si="5"/>
      </c>
      <c r="AB52" s="34">
        <f t="shared" si="5"/>
      </c>
      <c r="AC52" s="34">
        <f t="shared" si="5"/>
      </c>
      <c r="AD52" s="34">
        <f t="shared" si="5"/>
      </c>
      <c r="AE52" s="34">
        <f t="shared" si="5"/>
      </c>
      <c r="AF52" s="34">
        <f t="shared" si="5"/>
      </c>
      <c r="AG52" s="34">
        <f t="shared" si="6"/>
      </c>
      <c r="AH52" s="34">
        <f t="shared" si="6"/>
      </c>
      <c r="AI52" s="34">
        <f t="shared" si="6"/>
      </c>
      <c r="AJ52" s="34">
        <f t="shared" si="6"/>
      </c>
      <c r="AK52" s="34">
        <f t="shared" si="6"/>
      </c>
    </row>
    <row r="53" spans="1:37" ht="16.5" customHeight="1" outlineLevel="1">
      <c r="A53" s="1" t="s">
        <v>203</v>
      </c>
      <c r="B53" s="26">
        <v>260</v>
      </c>
      <c r="C53" s="25">
        <f t="shared" si="7"/>
        <v>44.69999999999999</v>
      </c>
      <c r="D53" s="1" t="s">
        <v>61</v>
      </c>
      <c r="E53" s="1" t="s">
        <v>62</v>
      </c>
      <c r="F53" s="1"/>
      <c r="G53" s="1"/>
      <c r="I53" s="1">
        <f t="shared" si="0"/>
        <v>0</v>
      </c>
      <c r="J53" s="17">
        <f t="shared" si="2"/>
        <v>0.6000000000000227</v>
      </c>
      <c r="K53" s="10">
        <f t="shared" si="8"/>
        <v>0.6000000000000227</v>
      </c>
      <c r="L53" s="13">
        <f t="shared" si="3"/>
        <v>0.8166666666666692</v>
      </c>
      <c r="N53" s="21">
        <f t="shared" si="9"/>
        <v>1.183333333333331</v>
      </c>
      <c r="O53" s="10">
        <f>COUNTIF(M$43:M52,"*")</f>
        <v>2</v>
      </c>
      <c r="P53" s="34">
        <f t="shared" si="4"/>
      </c>
      <c r="Q53" s="34" t="str">
        <f t="shared" si="5"/>
        <v>ggg</v>
      </c>
      <c r="R53" s="34">
        <f t="shared" si="5"/>
      </c>
      <c r="S53" s="34">
        <f t="shared" si="5"/>
      </c>
      <c r="T53" s="34">
        <f t="shared" si="5"/>
      </c>
      <c r="U53" s="34">
        <f t="shared" si="5"/>
      </c>
      <c r="V53" s="34">
        <f t="shared" si="5"/>
      </c>
      <c r="W53" s="34">
        <f t="shared" si="5"/>
      </c>
      <c r="X53" s="34">
        <f t="shared" si="5"/>
      </c>
      <c r="Y53" s="34">
        <f t="shared" si="5"/>
      </c>
      <c r="Z53" s="34">
        <f t="shared" si="5"/>
      </c>
      <c r="AA53" s="34">
        <f t="shared" si="5"/>
      </c>
      <c r="AB53" s="34">
        <f t="shared" si="5"/>
      </c>
      <c r="AC53" s="34">
        <f t="shared" si="5"/>
      </c>
      <c r="AD53" s="34">
        <f t="shared" si="5"/>
      </c>
      <c r="AE53" s="34">
        <f t="shared" si="5"/>
      </c>
      <c r="AF53" s="34">
        <f t="shared" si="5"/>
      </c>
      <c r="AG53" s="34">
        <f t="shared" si="6"/>
      </c>
      <c r="AH53" s="34">
        <f t="shared" si="6"/>
      </c>
      <c r="AI53" s="34">
        <f t="shared" si="6"/>
      </c>
      <c r="AJ53" s="34">
        <f t="shared" si="6"/>
      </c>
      <c r="AK53" s="34">
        <f t="shared" si="6"/>
      </c>
    </row>
    <row r="54" spans="1:37" ht="15" outlineLevel="1">
      <c r="A54" s="1" t="s">
        <v>63</v>
      </c>
      <c r="B54" s="26">
        <v>264.2</v>
      </c>
      <c r="C54" s="25">
        <f t="shared" si="7"/>
        <v>48.89999999999998</v>
      </c>
      <c r="D54" s="1"/>
      <c r="E54" s="1"/>
      <c r="F54" s="1"/>
      <c r="G54" s="1"/>
      <c r="I54" s="1">
        <f t="shared" si="0"/>
        <v>0</v>
      </c>
      <c r="J54" s="17">
        <f t="shared" si="2"/>
        <v>4.199999999999989</v>
      </c>
      <c r="K54" s="10">
        <f t="shared" si="8"/>
        <v>4.800000000000011</v>
      </c>
      <c r="L54" s="13">
        <f t="shared" si="3"/>
        <v>0.4666666666666654</v>
      </c>
      <c r="N54" s="21">
        <f t="shared" si="9"/>
        <v>1.6499999999999964</v>
      </c>
      <c r="O54" s="10">
        <f>COUNTIF(M$43:M53,"*")</f>
        <v>2</v>
      </c>
      <c r="P54" s="34">
        <f t="shared" si="4"/>
      </c>
      <c r="Q54" s="34" t="str">
        <f t="shared" si="5"/>
        <v>ggg</v>
      </c>
      <c r="R54" s="34">
        <f t="shared" si="5"/>
      </c>
      <c r="S54" s="34">
        <f t="shared" si="5"/>
      </c>
      <c r="T54" s="34">
        <f t="shared" si="5"/>
      </c>
      <c r="U54" s="34">
        <f t="shared" si="5"/>
      </c>
      <c r="V54" s="34">
        <f t="shared" si="5"/>
      </c>
      <c r="W54" s="34">
        <f t="shared" si="5"/>
      </c>
      <c r="X54" s="34">
        <f t="shared" si="5"/>
      </c>
      <c r="Y54" s="34">
        <f t="shared" si="5"/>
      </c>
      <c r="Z54" s="34">
        <f t="shared" si="5"/>
      </c>
      <c r="AA54" s="34">
        <f t="shared" si="5"/>
      </c>
      <c r="AB54" s="34">
        <f t="shared" si="5"/>
      </c>
      <c r="AC54" s="34">
        <f t="shared" si="5"/>
      </c>
      <c r="AD54" s="34">
        <f t="shared" si="5"/>
      </c>
      <c r="AE54" s="34">
        <f t="shared" si="5"/>
      </c>
      <c r="AF54" s="34">
        <f t="shared" si="5"/>
      </c>
      <c r="AG54" s="34">
        <f t="shared" si="6"/>
      </c>
      <c r="AH54" s="34">
        <f t="shared" si="6"/>
      </c>
      <c r="AI54" s="34">
        <f t="shared" si="6"/>
      </c>
      <c r="AJ54" s="34">
        <f t="shared" si="6"/>
      </c>
      <c r="AK54" s="34">
        <f t="shared" si="6"/>
      </c>
    </row>
    <row r="55" spans="1:37" ht="15" outlineLevel="1">
      <c r="A55" s="1" t="s">
        <v>64</v>
      </c>
      <c r="B55" s="26">
        <v>266</v>
      </c>
      <c r="C55" s="25">
        <f t="shared" si="7"/>
        <v>50.69999999999999</v>
      </c>
      <c r="D55" s="1"/>
      <c r="E55" s="1"/>
      <c r="F55" s="1"/>
      <c r="G55" s="1"/>
      <c r="I55" s="1">
        <f t="shared" si="0"/>
        <v>0</v>
      </c>
      <c r="J55" s="17">
        <f t="shared" si="2"/>
        <v>1.8000000000000114</v>
      </c>
      <c r="K55" s="10">
        <f t="shared" si="8"/>
        <v>6.600000000000023</v>
      </c>
      <c r="L55" s="13">
        <f t="shared" si="3"/>
        <v>0.20000000000000126</v>
      </c>
      <c r="N55" s="21">
        <f t="shared" si="9"/>
        <v>1.8499999999999976</v>
      </c>
      <c r="O55" s="10">
        <f>COUNTIF(M$43:M54,"*")</f>
        <v>2</v>
      </c>
      <c r="P55" s="34">
        <f t="shared" si="4"/>
      </c>
      <c r="Q55" s="34" t="str">
        <f t="shared" si="5"/>
        <v>ggg</v>
      </c>
      <c r="R55" s="34">
        <f t="shared" si="5"/>
      </c>
      <c r="S55" s="34">
        <f t="shared" si="5"/>
      </c>
      <c r="T55" s="34">
        <f t="shared" si="5"/>
      </c>
      <c r="U55" s="34">
        <f t="shared" si="5"/>
      </c>
      <c r="V55" s="34">
        <f t="shared" si="5"/>
      </c>
      <c r="W55" s="34">
        <f t="shared" si="5"/>
      </c>
      <c r="X55" s="34">
        <f t="shared" si="5"/>
      </c>
      <c r="Y55" s="34">
        <f t="shared" si="5"/>
      </c>
      <c r="Z55" s="34">
        <f t="shared" si="5"/>
      </c>
      <c r="AA55" s="34">
        <f t="shared" si="5"/>
      </c>
      <c r="AB55" s="34">
        <f t="shared" si="5"/>
      </c>
      <c r="AC55" s="34">
        <f t="shared" si="5"/>
      </c>
      <c r="AD55" s="34">
        <f t="shared" si="5"/>
      </c>
      <c r="AE55" s="34">
        <f t="shared" si="5"/>
      </c>
      <c r="AF55" s="34">
        <f t="shared" si="5"/>
      </c>
      <c r="AG55" s="34">
        <f t="shared" si="6"/>
      </c>
      <c r="AH55" s="34">
        <f t="shared" si="6"/>
      </c>
      <c r="AI55" s="34">
        <f t="shared" si="6"/>
      </c>
      <c r="AJ55" s="34">
        <f t="shared" si="6"/>
      </c>
      <c r="AK55" s="34">
        <f t="shared" si="6"/>
      </c>
    </row>
    <row r="56" spans="1:37" ht="15" outlineLevel="1">
      <c r="A56" s="1" t="s">
        <v>65</v>
      </c>
      <c r="B56" s="26">
        <v>272.3</v>
      </c>
      <c r="C56" s="25">
        <f t="shared" si="7"/>
        <v>57</v>
      </c>
      <c r="D56" s="1" t="s">
        <v>66</v>
      </c>
      <c r="E56" s="1"/>
      <c r="F56" s="1"/>
      <c r="G56" s="1"/>
      <c r="I56" s="1">
        <f t="shared" si="0"/>
        <v>0</v>
      </c>
      <c r="J56" s="17">
        <f t="shared" si="2"/>
        <v>6.300000000000011</v>
      </c>
      <c r="K56" s="10">
        <f t="shared" si="8"/>
        <v>12.900000000000034</v>
      </c>
      <c r="L56" s="13">
        <f t="shared" si="3"/>
        <v>0.7000000000000013</v>
      </c>
      <c r="N56" s="21">
        <f t="shared" si="9"/>
        <v>2.549999999999999</v>
      </c>
      <c r="O56" s="10">
        <f>COUNTIF(M$43:M55,"*")</f>
        <v>2</v>
      </c>
      <c r="P56" s="34">
        <f t="shared" si="4"/>
      </c>
      <c r="Q56" s="34" t="str">
        <f t="shared" si="5"/>
        <v>ggg</v>
      </c>
      <c r="R56" s="34">
        <f t="shared" si="5"/>
      </c>
      <c r="S56" s="34">
        <f t="shared" si="5"/>
      </c>
      <c r="T56" s="34">
        <f t="shared" si="5"/>
      </c>
      <c r="U56" s="34">
        <f t="shared" si="5"/>
      </c>
      <c r="V56" s="34">
        <f t="shared" si="5"/>
      </c>
      <c r="W56" s="34">
        <f t="shared" si="5"/>
      </c>
      <c r="X56" s="34">
        <f t="shared" si="5"/>
      </c>
      <c r="Y56" s="34">
        <f t="shared" si="5"/>
      </c>
      <c r="Z56" s="34">
        <f t="shared" si="5"/>
      </c>
      <c r="AA56" s="34">
        <f t="shared" si="5"/>
      </c>
      <c r="AB56" s="34">
        <f t="shared" si="5"/>
      </c>
      <c r="AC56" s="34">
        <f t="shared" si="5"/>
      </c>
      <c r="AD56" s="34">
        <f t="shared" si="5"/>
      </c>
      <c r="AE56" s="34">
        <f t="shared" si="5"/>
      </c>
      <c r="AF56" s="34">
        <f t="shared" si="5"/>
      </c>
      <c r="AG56" s="34">
        <f t="shared" si="6"/>
      </c>
      <c r="AH56" s="34">
        <f t="shared" si="6"/>
      </c>
      <c r="AI56" s="34">
        <f t="shared" si="6"/>
      </c>
      <c r="AJ56" s="34">
        <f t="shared" si="6"/>
      </c>
      <c r="AK56" s="34">
        <f t="shared" si="6"/>
      </c>
    </row>
    <row r="57" spans="1:37" ht="15" outlineLevel="1">
      <c r="A57" s="1" t="s">
        <v>67</v>
      </c>
      <c r="B57" s="26">
        <v>272.3</v>
      </c>
      <c r="C57" s="25">
        <f t="shared" si="7"/>
        <v>57</v>
      </c>
      <c r="D57" s="1" t="s">
        <v>68</v>
      </c>
      <c r="E57" s="1" t="s">
        <v>62</v>
      </c>
      <c r="F57" s="1"/>
      <c r="G57" s="1"/>
      <c r="I57" s="1">
        <f t="shared" si="0"/>
        <v>0</v>
      </c>
      <c r="J57" s="17">
        <f t="shared" si="2"/>
        <v>0</v>
      </c>
      <c r="K57" s="10">
        <f t="shared" si="8"/>
        <v>12.900000000000034</v>
      </c>
      <c r="L57" s="13">
        <f t="shared" si="3"/>
        <v>0</v>
      </c>
      <c r="N57" s="21">
        <f t="shared" si="9"/>
        <v>2.549999999999999</v>
      </c>
      <c r="O57" s="10">
        <f>COUNTIF(M$43:M56,"*")</f>
        <v>2</v>
      </c>
      <c r="P57" s="34">
        <f t="shared" si="4"/>
      </c>
      <c r="Q57" s="34" t="str">
        <f t="shared" si="5"/>
        <v>ggg</v>
      </c>
      <c r="R57" s="34">
        <f t="shared" si="5"/>
      </c>
      <c r="S57" s="34">
        <f t="shared" si="5"/>
      </c>
      <c r="T57" s="34">
        <f t="shared" si="5"/>
      </c>
      <c r="U57" s="34">
        <f t="shared" si="5"/>
      </c>
      <c r="V57" s="34">
        <f t="shared" si="5"/>
      </c>
      <c r="W57" s="34">
        <f t="shared" si="5"/>
      </c>
      <c r="X57" s="34">
        <f t="shared" si="5"/>
      </c>
      <c r="Y57" s="34">
        <f t="shared" si="5"/>
      </c>
      <c r="Z57" s="34">
        <f t="shared" si="5"/>
      </c>
      <c r="AA57" s="34">
        <f t="shared" si="5"/>
      </c>
      <c r="AB57" s="34">
        <f t="shared" si="5"/>
      </c>
      <c r="AC57" s="34">
        <f t="shared" si="5"/>
      </c>
      <c r="AD57" s="34">
        <f t="shared" si="5"/>
      </c>
      <c r="AE57" s="34">
        <f t="shared" si="5"/>
      </c>
      <c r="AF57" s="34">
        <f t="shared" si="5"/>
      </c>
      <c r="AG57" s="34">
        <f t="shared" si="6"/>
      </c>
      <c r="AH57" s="34">
        <f t="shared" si="6"/>
      </c>
      <c r="AI57" s="34">
        <f t="shared" si="6"/>
      </c>
      <c r="AJ57" s="34">
        <f t="shared" si="6"/>
      </c>
      <c r="AK57" s="34">
        <f t="shared" si="6"/>
      </c>
    </row>
    <row r="58" spans="1:37" ht="15" outlineLevel="1">
      <c r="A58" s="1" t="s">
        <v>69</v>
      </c>
      <c r="B58" s="27">
        <v>274.9</v>
      </c>
      <c r="C58" s="25">
        <f t="shared" si="7"/>
        <v>59.599999999999966</v>
      </c>
      <c r="D58" s="1" t="s">
        <v>70</v>
      </c>
      <c r="E58" s="1"/>
      <c r="F58" s="1"/>
      <c r="G58" s="1" t="s">
        <v>192</v>
      </c>
      <c r="H58" s="21">
        <f>B58-B52</f>
        <v>15.5</v>
      </c>
      <c r="I58" s="1">
        <f t="shared" si="0"/>
        <v>0.75</v>
      </c>
      <c r="J58" s="17">
        <f t="shared" si="2"/>
        <v>2.599999999999966</v>
      </c>
      <c r="K58" s="10">
        <f t="shared" si="8"/>
        <v>15.5</v>
      </c>
      <c r="L58" s="13">
        <f t="shared" si="3"/>
        <v>0.2888888888888851</v>
      </c>
      <c r="N58" s="21">
        <f t="shared" si="9"/>
        <v>2.838888888888884</v>
      </c>
      <c r="O58" s="10">
        <f>COUNTIF(M$43:M57,"*")</f>
        <v>2</v>
      </c>
      <c r="P58" s="34">
        <f t="shared" si="4"/>
      </c>
      <c r="Q58" s="34" t="str">
        <f t="shared" si="5"/>
        <v>ggg</v>
      </c>
      <c r="R58" s="34">
        <f t="shared" si="5"/>
      </c>
      <c r="S58" s="34">
        <f t="shared" si="5"/>
      </c>
      <c r="T58" s="34">
        <f t="shared" si="5"/>
      </c>
      <c r="U58" s="34">
        <f t="shared" si="5"/>
      </c>
      <c r="V58" s="34">
        <f t="shared" si="5"/>
      </c>
      <c r="W58" s="34">
        <f t="shared" si="5"/>
      </c>
      <c r="X58" s="34">
        <f t="shared" si="5"/>
      </c>
      <c r="Y58" s="34">
        <f t="shared" si="5"/>
      </c>
      <c r="Z58" s="34">
        <f t="shared" si="5"/>
      </c>
      <c r="AA58" s="34">
        <f t="shared" si="5"/>
      </c>
      <c r="AB58" s="34">
        <f t="shared" si="5"/>
      </c>
      <c r="AC58" s="34">
        <f t="shared" si="5"/>
      </c>
      <c r="AD58" s="34">
        <f t="shared" si="5"/>
      </c>
      <c r="AE58" s="34">
        <f t="shared" si="5"/>
      </c>
      <c r="AF58" s="34">
        <f t="shared" si="5"/>
      </c>
      <c r="AG58" s="34">
        <f t="shared" si="6"/>
      </c>
      <c r="AH58" s="34">
        <f t="shared" si="6"/>
      </c>
      <c r="AI58" s="34">
        <f t="shared" si="6"/>
      </c>
      <c r="AJ58" s="34">
        <f t="shared" si="6"/>
      </c>
      <c r="AK58" s="34">
        <f t="shared" si="6"/>
      </c>
    </row>
    <row r="59" spans="1:37" ht="15" outlineLevel="1">
      <c r="A59" s="1" t="s">
        <v>71</v>
      </c>
      <c r="B59" s="27">
        <v>275.1</v>
      </c>
      <c r="C59" s="25">
        <f t="shared" si="7"/>
        <v>59.80000000000001</v>
      </c>
      <c r="D59" s="1"/>
      <c r="E59" s="1"/>
      <c r="F59" s="1"/>
      <c r="G59" s="1"/>
      <c r="I59" s="1">
        <f t="shared" si="0"/>
        <v>0</v>
      </c>
      <c r="J59" s="17">
        <f t="shared" si="2"/>
        <v>0.20000000000004547</v>
      </c>
      <c r="K59" s="10">
        <f t="shared" si="8"/>
        <v>15.700000000000045</v>
      </c>
      <c r="L59" s="13">
        <f t="shared" si="3"/>
        <v>0.7722222222222273</v>
      </c>
      <c r="M59" s="10" t="s">
        <v>193</v>
      </c>
      <c r="N59" s="21">
        <f t="shared" si="9"/>
        <v>3.6111111111111116</v>
      </c>
      <c r="O59" s="10">
        <f>COUNTIF(M$43:M58,"*")</f>
        <v>2</v>
      </c>
      <c r="P59" s="34">
        <f t="shared" si="4"/>
      </c>
      <c r="Q59" s="34" t="str">
        <f t="shared" si="5"/>
        <v>ggg</v>
      </c>
      <c r="R59" s="34">
        <f t="shared" si="5"/>
      </c>
      <c r="S59" s="34">
        <f t="shared" si="5"/>
      </c>
      <c r="T59" s="34">
        <f t="shared" si="5"/>
      </c>
      <c r="U59" s="34">
        <f t="shared" si="5"/>
      </c>
      <c r="V59" s="34">
        <f t="shared" si="5"/>
      </c>
      <c r="W59" s="34">
        <f t="shared" si="5"/>
      </c>
      <c r="X59" s="34">
        <f t="shared" si="5"/>
      </c>
      <c r="Y59" s="34">
        <f t="shared" si="5"/>
      </c>
      <c r="Z59" s="34">
        <f t="shared" si="5"/>
      </c>
      <c r="AA59" s="34">
        <f t="shared" si="5"/>
      </c>
      <c r="AB59" s="34">
        <f t="shared" si="5"/>
      </c>
      <c r="AC59" s="34">
        <f t="shared" si="5"/>
      </c>
      <c r="AD59" s="34">
        <f t="shared" si="5"/>
      </c>
      <c r="AE59" s="34">
        <f t="shared" si="5"/>
      </c>
      <c r="AF59" s="34">
        <f aca="true" t="shared" si="10" ref="AF59:AK74">IF(($O59)=AF$6,"ggg","")</f>
      </c>
      <c r="AG59" s="34">
        <f t="shared" si="6"/>
      </c>
      <c r="AH59" s="34">
        <f t="shared" si="6"/>
      </c>
      <c r="AI59" s="34">
        <f t="shared" si="6"/>
      </c>
      <c r="AJ59" s="34">
        <f t="shared" si="6"/>
      </c>
      <c r="AK59" s="34">
        <f t="shared" si="6"/>
      </c>
    </row>
    <row r="60" spans="1:37" ht="15" outlineLevel="1">
      <c r="A60" s="1" t="s">
        <v>63</v>
      </c>
      <c r="B60" s="27">
        <v>275.8</v>
      </c>
      <c r="C60" s="25">
        <f t="shared" si="7"/>
        <v>60.5</v>
      </c>
      <c r="D60" s="1"/>
      <c r="E60" s="1"/>
      <c r="F60" s="1"/>
      <c r="G60" s="1"/>
      <c r="I60" s="1">
        <f t="shared" si="0"/>
        <v>0</v>
      </c>
      <c r="J60" s="17">
        <f t="shared" si="2"/>
        <v>0.6999999999999886</v>
      </c>
      <c r="K60" s="10">
        <f t="shared" si="8"/>
        <v>0</v>
      </c>
      <c r="L60" s="13">
        <f t="shared" si="3"/>
        <v>0.07777777777777652</v>
      </c>
      <c r="N60" s="21">
        <f t="shared" si="9"/>
        <v>0.07777777777777652</v>
      </c>
      <c r="O60" s="10">
        <f>COUNTIF(M$43:M59,"*")</f>
        <v>3</v>
      </c>
      <c r="P60" s="34">
        <f t="shared" si="4"/>
      </c>
      <c r="Q60" s="34">
        <f aca="true" t="shared" si="11" ref="Q60:AE60">IF(($O60)=Q$6,"ggg","")</f>
      </c>
      <c r="R60" s="34" t="str">
        <f t="shared" si="11"/>
        <v>ggg</v>
      </c>
      <c r="S60" s="34">
        <f t="shared" si="11"/>
      </c>
      <c r="T60" s="34">
        <f t="shared" si="11"/>
      </c>
      <c r="U60" s="34">
        <f t="shared" si="11"/>
      </c>
      <c r="V60" s="34">
        <f t="shared" si="11"/>
      </c>
      <c r="W60" s="34">
        <f t="shared" si="11"/>
      </c>
      <c r="X60" s="34">
        <f t="shared" si="11"/>
      </c>
      <c r="Y60" s="34">
        <f t="shared" si="11"/>
      </c>
      <c r="Z60" s="34">
        <f t="shared" si="11"/>
      </c>
      <c r="AA60" s="34">
        <f t="shared" si="11"/>
      </c>
      <c r="AB60" s="34">
        <f t="shared" si="11"/>
      </c>
      <c r="AC60" s="34">
        <f t="shared" si="11"/>
      </c>
      <c r="AD60" s="34">
        <f t="shared" si="11"/>
      </c>
      <c r="AE60" s="34">
        <f t="shared" si="11"/>
      </c>
      <c r="AF60" s="34">
        <f t="shared" si="10"/>
      </c>
      <c r="AG60" s="34">
        <f t="shared" si="10"/>
      </c>
      <c r="AH60" s="34">
        <f t="shared" si="10"/>
      </c>
      <c r="AI60" s="34">
        <f t="shared" si="10"/>
      </c>
      <c r="AJ60" s="34">
        <f t="shared" si="10"/>
      </c>
      <c r="AK60" s="34">
        <f t="shared" si="10"/>
      </c>
    </row>
    <row r="61" spans="1:37" ht="15" outlineLevel="1">
      <c r="A61" s="1" t="s">
        <v>72</v>
      </c>
      <c r="B61" s="27">
        <v>277</v>
      </c>
      <c r="C61" s="25">
        <f t="shared" si="7"/>
        <v>61.69999999999999</v>
      </c>
      <c r="D61" s="1" t="s">
        <v>73</v>
      </c>
      <c r="E61" s="1" t="s">
        <v>62</v>
      </c>
      <c r="F61" s="1" t="s">
        <v>178</v>
      </c>
      <c r="G61" s="1"/>
      <c r="I61" s="1">
        <f t="shared" si="0"/>
        <v>0</v>
      </c>
      <c r="J61" s="17">
        <f t="shared" si="2"/>
        <v>1.1999999999999886</v>
      </c>
      <c r="K61" s="10">
        <f t="shared" si="8"/>
        <v>1.1999999999999886</v>
      </c>
      <c r="L61" s="13">
        <f t="shared" si="3"/>
        <v>0.13333333333333208</v>
      </c>
      <c r="N61" s="21">
        <f t="shared" si="9"/>
        <v>0.21111111111110858</v>
      </c>
      <c r="O61" s="10">
        <f>COUNTIF(M$43:M60,"*")</f>
        <v>3</v>
      </c>
      <c r="P61" s="34">
        <f aca="true" t="shared" si="12" ref="P61:AE76">IF(($O61)=P$6,"ggg","")</f>
      </c>
      <c r="Q61" s="34">
        <f t="shared" si="12"/>
      </c>
      <c r="R61" s="34" t="str">
        <f t="shared" si="12"/>
        <v>ggg</v>
      </c>
      <c r="S61" s="34">
        <f t="shared" si="12"/>
      </c>
      <c r="T61" s="34">
        <f t="shared" si="12"/>
      </c>
      <c r="U61" s="34">
        <f t="shared" si="12"/>
      </c>
      <c r="V61" s="34">
        <f t="shared" si="12"/>
      </c>
      <c r="W61" s="34">
        <f t="shared" si="12"/>
      </c>
      <c r="X61" s="34">
        <f t="shared" si="12"/>
      </c>
      <c r="Y61" s="34">
        <f t="shared" si="12"/>
      </c>
      <c r="Z61" s="34">
        <f t="shared" si="12"/>
      </c>
      <c r="AA61" s="34">
        <f t="shared" si="12"/>
      </c>
      <c r="AB61" s="34">
        <f t="shared" si="12"/>
      </c>
      <c r="AC61" s="34">
        <f t="shared" si="12"/>
      </c>
      <c r="AD61" s="34">
        <f t="shared" si="12"/>
      </c>
      <c r="AE61" s="34">
        <f t="shared" si="12"/>
      </c>
      <c r="AF61" s="34">
        <f t="shared" si="10"/>
      </c>
      <c r="AG61" s="34">
        <f t="shared" si="10"/>
      </c>
      <c r="AH61" s="34">
        <f t="shared" si="10"/>
      </c>
      <c r="AI61" s="34">
        <f t="shared" si="10"/>
      </c>
      <c r="AJ61" s="34">
        <f t="shared" si="10"/>
      </c>
      <c r="AK61" s="34">
        <f t="shared" si="10"/>
      </c>
    </row>
    <row r="62" spans="1:37" ht="15" outlineLevel="1">
      <c r="A62" s="1" t="s">
        <v>63</v>
      </c>
      <c r="B62" s="27">
        <v>277</v>
      </c>
      <c r="C62" s="25">
        <f t="shared" si="7"/>
        <v>61.69999999999999</v>
      </c>
      <c r="D62" s="1"/>
      <c r="E62" s="1"/>
      <c r="F62" s="1"/>
      <c r="G62" s="1"/>
      <c r="I62" s="1">
        <f t="shared" si="0"/>
        <v>0</v>
      </c>
      <c r="J62" s="17">
        <f t="shared" si="2"/>
        <v>0</v>
      </c>
      <c r="K62" s="10">
        <f t="shared" si="8"/>
        <v>1.1999999999999886</v>
      </c>
      <c r="L62" s="13">
        <f t="shared" si="3"/>
        <v>0</v>
      </c>
      <c r="N62" s="21">
        <f t="shared" si="9"/>
        <v>0.21111111111110858</v>
      </c>
      <c r="O62" s="10">
        <f>COUNTIF(M$43:M61,"*")</f>
        <v>3</v>
      </c>
      <c r="P62" s="34">
        <f t="shared" si="12"/>
      </c>
      <c r="Q62" s="34">
        <f t="shared" si="12"/>
      </c>
      <c r="R62" s="34" t="str">
        <f t="shared" si="12"/>
        <v>ggg</v>
      </c>
      <c r="S62" s="34">
        <f t="shared" si="12"/>
      </c>
      <c r="T62" s="34">
        <f t="shared" si="12"/>
      </c>
      <c r="U62" s="34">
        <f t="shared" si="12"/>
      </c>
      <c r="V62" s="34">
        <f t="shared" si="12"/>
      </c>
      <c r="W62" s="34">
        <f t="shared" si="12"/>
      </c>
      <c r="X62" s="34">
        <f t="shared" si="12"/>
      </c>
      <c r="Y62" s="34">
        <f t="shared" si="12"/>
      </c>
      <c r="Z62" s="34">
        <f t="shared" si="12"/>
      </c>
      <c r="AA62" s="34">
        <f t="shared" si="12"/>
      </c>
      <c r="AB62" s="34">
        <f t="shared" si="12"/>
      </c>
      <c r="AC62" s="34">
        <f t="shared" si="12"/>
      </c>
      <c r="AD62" s="34">
        <f t="shared" si="12"/>
      </c>
      <c r="AE62" s="34">
        <f t="shared" si="12"/>
      </c>
      <c r="AF62" s="34">
        <f t="shared" si="10"/>
      </c>
      <c r="AG62" s="34">
        <f t="shared" si="10"/>
      </c>
      <c r="AH62" s="34">
        <f t="shared" si="10"/>
      </c>
      <c r="AI62" s="34">
        <f t="shared" si="10"/>
      </c>
      <c r="AJ62" s="34">
        <f t="shared" si="10"/>
      </c>
      <c r="AK62" s="34">
        <f t="shared" si="10"/>
      </c>
    </row>
    <row r="63" spans="1:37" ht="15" outlineLevel="1">
      <c r="A63" s="1" t="s">
        <v>63</v>
      </c>
      <c r="B63" s="27">
        <v>278.9</v>
      </c>
      <c r="C63" s="25">
        <f t="shared" si="7"/>
        <v>63.599999999999966</v>
      </c>
      <c r="D63" s="1"/>
      <c r="E63" s="1"/>
      <c r="F63" s="1"/>
      <c r="G63" s="1"/>
      <c r="I63" s="1">
        <f t="shared" si="0"/>
        <v>0</v>
      </c>
      <c r="J63" s="17">
        <f t="shared" si="2"/>
        <v>1.8999999999999773</v>
      </c>
      <c r="K63" s="10">
        <f t="shared" si="8"/>
        <v>3.099999999999966</v>
      </c>
      <c r="L63" s="13">
        <f t="shared" si="3"/>
        <v>0.21111111111110858</v>
      </c>
      <c r="N63" s="21">
        <f t="shared" si="9"/>
        <v>0.42222222222221717</v>
      </c>
      <c r="O63" s="10">
        <f>COUNTIF(M$43:M62,"*")</f>
        <v>3</v>
      </c>
      <c r="P63" s="34">
        <f t="shared" si="12"/>
      </c>
      <c r="Q63" s="34">
        <f t="shared" si="12"/>
      </c>
      <c r="R63" s="34" t="str">
        <f t="shared" si="12"/>
        <v>ggg</v>
      </c>
      <c r="S63" s="34">
        <f t="shared" si="12"/>
      </c>
      <c r="T63" s="34">
        <f t="shared" si="12"/>
      </c>
      <c r="U63" s="34">
        <f t="shared" si="12"/>
      </c>
      <c r="V63" s="34">
        <f t="shared" si="12"/>
      </c>
      <c r="W63" s="34">
        <f t="shared" si="12"/>
      </c>
      <c r="X63" s="34">
        <f t="shared" si="12"/>
      </c>
      <c r="Y63" s="34">
        <f t="shared" si="12"/>
      </c>
      <c r="Z63" s="34">
        <f t="shared" si="12"/>
      </c>
      <c r="AA63" s="34">
        <f t="shared" si="12"/>
      </c>
      <c r="AB63" s="34">
        <f t="shared" si="12"/>
      </c>
      <c r="AC63" s="34">
        <f t="shared" si="12"/>
      </c>
      <c r="AD63" s="34">
        <f t="shared" si="12"/>
      </c>
      <c r="AE63" s="34">
        <f t="shared" si="12"/>
      </c>
      <c r="AF63" s="34">
        <f t="shared" si="10"/>
      </c>
      <c r="AG63" s="34">
        <f t="shared" si="10"/>
      </c>
      <c r="AH63" s="34">
        <f t="shared" si="10"/>
      </c>
      <c r="AI63" s="34">
        <f t="shared" si="10"/>
      </c>
      <c r="AJ63" s="34">
        <f t="shared" si="10"/>
      </c>
      <c r="AK63" s="34">
        <f t="shared" si="10"/>
      </c>
    </row>
    <row r="64" spans="1:37" ht="15" outlineLevel="1">
      <c r="A64" s="1" t="s">
        <v>74</v>
      </c>
      <c r="B64" s="27">
        <v>285.1</v>
      </c>
      <c r="C64" s="25">
        <f t="shared" si="7"/>
        <v>69.80000000000001</v>
      </c>
      <c r="D64" s="1"/>
      <c r="E64" s="1"/>
      <c r="F64" s="1"/>
      <c r="G64" s="1"/>
      <c r="I64" s="1">
        <f t="shared" si="0"/>
        <v>0</v>
      </c>
      <c r="J64" s="17">
        <f t="shared" si="2"/>
        <v>6.2000000000000455</v>
      </c>
      <c r="K64" s="10">
        <f t="shared" si="8"/>
        <v>9.300000000000011</v>
      </c>
      <c r="L64" s="13">
        <f t="shared" si="3"/>
        <v>0.688888888888894</v>
      </c>
      <c r="N64" s="21">
        <f t="shared" si="9"/>
        <v>1.1111111111111112</v>
      </c>
      <c r="O64" s="10">
        <f>COUNTIF(M$43:M63,"*")</f>
        <v>3</v>
      </c>
      <c r="P64" s="34">
        <f t="shared" si="12"/>
      </c>
      <c r="Q64" s="34">
        <f t="shared" si="12"/>
      </c>
      <c r="R64" s="34" t="str">
        <f t="shared" si="12"/>
        <v>ggg</v>
      </c>
      <c r="S64" s="34">
        <f t="shared" si="12"/>
      </c>
      <c r="T64" s="34">
        <f t="shared" si="12"/>
      </c>
      <c r="U64" s="34">
        <f t="shared" si="12"/>
      </c>
      <c r="V64" s="34">
        <f t="shared" si="12"/>
      </c>
      <c r="W64" s="34">
        <f t="shared" si="12"/>
      </c>
      <c r="X64" s="34">
        <f t="shared" si="12"/>
      </c>
      <c r="Y64" s="34">
        <f t="shared" si="12"/>
      </c>
      <c r="Z64" s="34">
        <f t="shared" si="12"/>
      </c>
      <c r="AA64" s="34">
        <f t="shared" si="12"/>
      </c>
      <c r="AB64" s="34">
        <f t="shared" si="12"/>
      </c>
      <c r="AC64" s="34">
        <f t="shared" si="12"/>
      </c>
      <c r="AD64" s="34">
        <f t="shared" si="12"/>
      </c>
      <c r="AE64" s="34">
        <f t="shared" si="12"/>
      </c>
      <c r="AF64" s="34">
        <f t="shared" si="10"/>
      </c>
      <c r="AG64" s="34">
        <f t="shared" si="10"/>
      </c>
      <c r="AH64" s="34">
        <f t="shared" si="10"/>
      </c>
      <c r="AI64" s="34">
        <f t="shared" si="10"/>
      </c>
      <c r="AJ64" s="34">
        <f t="shared" si="10"/>
      </c>
      <c r="AK64" s="34">
        <f t="shared" si="10"/>
      </c>
    </row>
    <row r="65" spans="1:37" ht="15" outlineLevel="1">
      <c r="A65" s="1" t="s">
        <v>75</v>
      </c>
      <c r="B65" s="27">
        <v>287</v>
      </c>
      <c r="C65" s="25">
        <f t="shared" si="7"/>
        <v>71.69999999999999</v>
      </c>
      <c r="D65" s="1" t="s">
        <v>76</v>
      </c>
      <c r="E65" s="1" t="s">
        <v>62</v>
      </c>
      <c r="F65" s="1" t="s">
        <v>178</v>
      </c>
      <c r="G65" s="1"/>
      <c r="I65" s="1">
        <f t="shared" si="0"/>
        <v>0</v>
      </c>
      <c r="J65" s="17">
        <f t="shared" si="2"/>
        <v>1.8999999999999773</v>
      </c>
      <c r="K65" s="10">
        <f t="shared" si="8"/>
        <v>11.199999999999989</v>
      </c>
      <c r="L65" s="13">
        <f t="shared" si="3"/>
        <v>0.21111111111110858</v>
      </c>
      <c r="N65" s="21">
        <f t="shared" si="9"/>
        <v>1.3222222222222197</v>
      </c>
      <c r="O65" s="10">
        <f>COUNTIF(M$43:M64,"*")</f>
        <v>3</v>
      </c>
      <c r="P65" s="34">
        <f t="shared" si="12"/>
      </c>
      <c r="Q65" s="34">
        <f t="shared" si="12"/>
      </c>
      <c r="R65" s="34" t="str">
        <f t="shared" si="12"/>
        <v>ggg</v>
      </c>
      <c r="S65" s="34">
        <f t="shared" si="12"/>
      </c>
      <c r="T65" s="34">
        <f t="shared" si="12"/>
      </c>
      <c r="U65" s="34">
        <f t="shared" si="12"/>
      </c>
      <c r="V65" s="34">
        <f t="shared" si="12"/>
      </c>
      <c r="W65" s="34">
        <f t="shared" si="12"/>
      </c>
      <c r="X65" s="34">
        <f t="shared" si="12"/>
      </c>
      <c r="Y65" s="34">
        <f t="shared" si="12"/>
      </c>
      <c r="Z65" s="34">
        <f t="shared" si="12"/>
      </c>
      <c r="AA65" s="34">
        <f t="shared" si="12"/>
      </c>
      <c r="AB65" s="34">
        <f t="shared" si="12"/>
      </c>
      <c r="AC65" s="34">
        <f t="shared" si="12"/>
      </c>
      <c r="AD65" s="34">
        <f t="shared" si="12"/>
      </c>
      <c r="AE65" s="34">
        <f t="shared" si="12"/>
      </c>
      <c r="AF65" s="34">
        <f t="shared" si="10"/>
      </c>
      <c r="AG65" s="34">
        <f t="shared" si="10"/>
      </c>
      <c r="AH65" s="34">
        <f t="shared" si="10"/>
      </c>
      <c r="AI65" s="34">
        <f t="shared" si="10"/>
      </c>
      <c r="AJ65" s="34">
        <f t="shared" si="10"/>
      </c>
      <c r="AK65" s="34">
        <f t="shared" si="10"/>
      </c>
    </row>
    <row r="66" spans="1:37" ht="17.25" customHeight="1" outlineLevel="1">
      <c r="A66" s="1" t="s">
        <v>77</v>
      </c>
      <c r="B66" s="27">
        <v>303.7</v>
      </c>
      <c r="C66" s="25">
        <f t="shared" si="7"/>
        <v>88.39999999999998</v>
      </c>
      <c r="D66" s="1" t="s">
        <v>78</v>
      </c>
      <c r="E66" s="1" t="s">
        <v>62</v>
      </c>
      <c r="F66" s="1"/>
      <c r="G66" s="1"/>
      <c r="I66" s="1">
        <f t="shared" si="0"/>
        <v>0</v>
      </c>
      <c r="J66" s="17">
        <f t="shared" si="2"/>
        <v>16.69999999999999</v>
      </c>
      <c r="K66" s="10">
        <f t="shared" si="8"/>
        <v>27.899999999999977</v>
      </c>
      <c r="L66" s="13">
        <f t="shared" si="3"/>
        <v>1.8555555555555543</v>
      </c>
      <c r="N66" s="21">
        <f t="shared" si="9"/>
        <v>3.177777777777774</v>
      </c>
      <c r="O66" s="10">
        <f>COUNTIF(M$43:M65,"*")</f>
        <v>3</v>
      </c>
      <c r="P66" s="34">
        <f t="shared" si="12"/>
      </c>
      <c r="Q66" s="34">
        <f t="shared" si="12"/>
      </c>
      <c r="R66" s="34" t="str">
        <f t="shared" si="12"/>
        <v>ggg</v>
      </c>
      <c r="S66" s="34">
        <f t="shared" si="12"/>
      </c>
      <c r="T66" s="34">
        <f t="shared" si="12"/>
      </c>
      <c r="U66" s="34">
        <f t="shared" si="12"/>
      </c>
      <c r="V66" s="34">
        <f t="shared" si="12"/>
      </c>
      <c r="W66" s="34">
        <f t="shared" si="12"/>
      </c>
      <c r="X66" s="34">
        <f t="shared" si="12"/>
      </c>
      <c r="Y66" s="34">
        <f t="shared" si="12"/>
      </c>
      <c r="Z66" s="34">
        <f t="shared" si="12"/>
      </c>
      <c r="AA66" s="34">
        <f t="shared" si="12"/>
      </c>
      <c r="AB66" s="34">
        <f t="shared" si="12"/>
      </c>
      <c r="AC66" s="34">
        <f t="shared" si="12"/>
      </c>
      <c r="AD66" s="34">
        <f t="shared" si="12"/>
      </c>
      <c r="AE66" s="34">
        <f t="shared" si="12"/>
      </c>
      <c r="AF66" s="34">
        <f t="shared" si="10"/>
      </c>
      <c r="AG66" s="34">
        <f t="shared" si="10"/>
      </c>
      <c r="AH66" s="34">
        <f t="shared" si="10"/>
      </c>
      <c r="AI66" s="34">
        <f t="shared" si="10"/>
      </c>
      <c r="AJ66" s="34">
        <f t="shared" si="10"/>
      </c>
      <c r="AK66" s="34">
        <f t="shared" si="10"/>
      </c>
    </row>
    <row r="67" spans="1:37" ht="15" outlineLevel="1">
      <c r="A67" s="1" t="s">
        <v>79</v>
      </c>
      <c r="B67" s="27">
        <v>305</v>
      </c>
      <c r="C67" s="25">
        <f t="shared" si="7"/>
        <v>89.69999999999999</v>
      </c>
      <c r="D67" s="1" t="s">
        <v>80</v>
      </c>
      <c r="E67" s="1" t="s">
        <v>62</v>
      </c>
      <c r="F67" s="1" t="s">
        <v>178</v>
      </c>
      <c r="G67" s="1"/>
      <c r="I67" s="1">
        <f t="shared" si="0"/>
        <v>0</v>
      </c>
      <c r="J67" s="17">
        <f>B67-B66</f>
        <v>1.3000000000000114</v>
      </c>
      <c r="K67" s="10">
        <f t="shared" si="8"/>
        <v>29.19999999999999</v>
      </c>
      <c r="L67" s="13">
        <f t="shared" si="3"/>
        <v>0.1444444444444457</v>
      </c>
      <c r="N67" s="21">
        <f t="shared" si="9"/>
        <v>3.3222222222222197</v>
      </c>
      <c r="O67" s="10">
        <f>COUNTIF(M$43:M66,"*")</f>
        <v>3</v>
      </c>
      <c r="P67" s="34">
        <f t="shared" si="12"/>
      </c>
      <c r="Q67" s="34">
        <f t="shared" si="12"/>
      </c>
      <c r="R67" s="34" t="str">
        <f t="shared" si="12"/>
        <v>ggg</v>
      </c>
      <c r="S67" s="34">
        <f t="shared" si="12"/>
      </c>
      <c r="T67" s="34">
        <f t="shared" si="12"/>
      </c>
      <c r="U67" s="34">
        <f t="shared" si="12"/>
      </c>
      <c r="V67" s="34">
        <f t="shared" si="12"/>
      </c>
      <c r="W67" s="34">
        <f t="shared" si="12"/>
      </c>
      <c r="X67" s="34">
        <f t="shared" si="12"/>
      </c>
      <c r="Y67" s="34">
        <f t="shared" si="12"/>
      </c>
      <c r="Z67" s="34">
        <f t="shared" si="12"/>
      </c>
      <c r="AA67" s="34">
        <f t="shared" si="12"/>
      </c>
      <c r="AB67" s="34">
        <f t="shared" si="12"/>
      </c>
      <c r="AC67" s="34">
        <f t="shared" si="12"/>
      </c>
      <c r="AD67" s="34">
        <f t="shared" si="12"/>
      </c>
      <c r="AE67" s="34">
        <f t="shared" si="12"/>
      </c>
      <c r="AF67" s="34">
        <f t="shared" si="10"/>
      </c>
      <c r="AG67" s="34">
        <f t="shared" si="10"/>
      </c>
      <c r="AH67" s="34">
        <f t="shared" si="10"/>
      </c>
      <c r="AI67" s="34">
        <f t="shared" si="10"/>
      </c>
      <c r="AJ67" s="34">
        <f t="shared" si="10"/>
      </c>
      <c r="AK67" s="34">
        <f t="shared" si="10"/>
      </c>
    </row>
    <row r="68" spans="1:37" ht="15" outlineLevel="1">
      <c r="A68" s="1" t="s">
        <v>81</v>
      </c>
      <c r="B68" s="27">
        <v>333.3</v>
      </c>
      <c r="C68" s="25">
        <f t="shared" si="7"/>
        <v>118</v>
      </c>
      <c r="D68" s="1" t="s">
        <v>82</v>
      </c>
      <c r="E68" s="1" t="s">
        <v>62</v>
      </c>
      <c r="F68" s="1" t="s">
        <v>178</v>
      </c>
      <c r="G68" s="1"/>
      <c r="I68" s="1">
        <f t="shared" si="0"/>
        <v>0</v>
      </c>
      <c r="J68" s="17">
        <f t="shared" si="2"/>
        <v>28.30000000000001</v>
      </c>
      <c r="K68" s="10">
        <f t="shared" si="8"/>
        <v>57.5</v>
      </c>
      <c r="L68" s="13">
        <f t="shared" si="3"/>
        <v>3.1444444444444457</v>
      </c>
      <c r="M68" s="10" t="s">
        <v>193</v>
      </c>
      <c r="N68" s="21">
        <f t="shared" si="9"/>
        <v>6.466666666666665</v>
      </c>
      <c r="O68" s="10">
        <f>COUNTIF(M$43:M67,"*")</f>
        <v>3</v>
      </c>
      <c r="P68" s="34">
        <f t="shared" si="12"/>
      </c>
      <c r="Q68" s="34">
        <f t="shared" si="12"/>
      </c>
      <c r="R68" s="34" t="str">
        <f t="shared" si="12"/>
        <v>ggg</v>
      </c>
      <c r="S68" s="34">
        <f t="shared" si="12"/>
      </c>
      <c r="T68" s="34">
        <f t="shared" si="12"/>
      </c>
      <c r="U68" s="34">
        <f t="shared" si="12"/>
      </c>
      <c r="V68" s="34">
        <f t="shared" si="12"/>
      </c>
      <c r="W68" s="34">
        <f t="shared" si="12"/>
      </c>
      <c r="X68" s="34">
        <f t="shared" si="12"/>
      </c>
      <c r="Y68" s="34">
        <f t="shared" si="12"/>
      </c>
      <c r="Z68" s="34">
        <f t="shared" si="12"/>
      </c>
      <c r="AA68" s="34">
        <f t="shared" si="12"/>
      </c>
      <c r="AB68" s="34">
        <f t="shared" si="12"/>
      </c>
      <c r="AC68" s="34">
        <f t="shared" si="12"/>
      </c>
      <c r="AD68" s="34">
        <f t="shared" si="12"/>
      </c>
      <c r="AE68" s="34">
        <f t="shared" si="12"/>
      </c>
      <c r="AF68" s="34">
        <f t="shared" si="10"/>
      </c>
      <c r="AG68" s="34">
        <f t="shared" si="10"/>
      </c>
      <c r="AH68" s="34">
        <f t="shared" si="10"/>
      </c>
      <c r="AI68" s="34">
        <f t="shared" si="10"/>
      </c>
      <c r="AJ68" s="34">
        <f t="shared" si="10"/>
      </c>
      <c r="AK68" s="34">
        <f t="shared" si="10"/>
      </c>
    </row>
    <row r="69" spans="1:37" ht="15" outlineLevel="1">
      <c r="A69" s="1" t="s">
        <v>83</v>
      </c>
      <c r="B69" s="27">
        <v>339.1</v>
      </c>
      <c r="C69" s="25">
        <f t="shared" si="7"/>
        <v>123.80000000000001</v>
      </c>
      <c r="D69" s="1"/>
      <c r="E69" s="1"/>
      <c r="F69" s="1"/>
      <c r="G69" s="1"/>
      <c r="I69" s="1">
        <f t="shared" si="0"/>
        <v>0</v>
      </c>
      <c r="J69" s="17">
        <f t="shared" si="2"/>
        <v>5.800000000000011</v>
      </c>
      <c r="K69" s="10">
        <f t="shared" si="8"/>
        <v>0</v>
      </c>
      <c r="L69" s="13">
        <f t="shared" si="3"/>
        <v>0.6444444444444457</v>
      </c>
      <c r="N69" s="21">
        <f t="shared" si="9"/>
        <v>0.6444444444444457</v>
      </c>
      <c r="O69" s="10">
        <f>COUNTIF(M$43:M68,"*")</f>
        <v>4</v>
      </c>
      <c r="P69" s="34">
        <f t="shared" si="12"/>
      </c>
      <c r="Q69" s="34">
        <f t="shared" si="12"/>
      </c>
      <c r="R69" s="34">
        <f t="shared" si="12"/>
      </c>
      <c r="S69" s="34" t="str">
        <f t="shared" si="12"/>
        <v>ggg</v>
      </c>
      <c r="T69" s="34">
        <f t="shared" si="12"/>
      </c>
      <c r="U69" s="34">
        <f t="shared" si="12"/>
      </c>
      <c r="V69" s="34">
        <f t="shared" si="12"/>
      </c>
      <c r="W69" s="34">
        <f t="shared" si="12"/>
      </c>
      <c r="X69" s="34">
        <f t="shared" si="12"/>
      </c>
      <c r="Y69" s="34">
        <f t="shared" si="12"/>
      </c>
      <c r="Z69" s="34">
        <f t="shared" si="12"/>
      </c>
      <c r="AA69" s="34">
        <f t="shared" si="12"/>
      </c>
      <c r="AB69" s="34">
        <f t="shared" si="12"/>
      </c>
      <c r="AC69" s="34">
        <f t="shared" si="12"/>
      </c>
      <c r="AD69" s="34">
        <f t="shared" si="12"/>
      </c>
      <c r="AE69" s="34">
        <f t="shared" si="12"/>
      </c>
      <c r="AF69" s="34">
        <f t="shared" si="10"/>
      </c>
      <c r="AG69" s="34">
        <f t="shared" si="10"/>
      </c>
      <c r="AH69" s="34">
        <f t="shared" si="10"/>
      </c>
      <c r="AI69" s="34">
        <f t="shared" si="10"/>
      </c>
      <c r="AJ69" s="34">
        <f t="shared" si="10"/>
      </c>
      <c r="AK69" s="34">
        <f t="shared" si="10"/>
      </c>
    </row>
    <row r="70" spans="1:37" ht="15" outlineLevel="1">
      <c r="A70" s="1" t="s">
        <v>84</v>
      </c>
      <c r="B70" s="28">
        <v>349</v>
      </c>
      <c r="C70" s="25">
        <f t="shared" si="7"/>
        <v>133.7</v>
      </c>
      <c r="D70" s="1" t="s">
        <v>85</v>
      </c>
      <c r="E70" s="1"/>
      <c r="F70" s="1"/>
      <c r="G70" s="1" t="s">
        <v>192</v>
      </c>
      <c r="H70" s="21">
        <f>B70-B58</f>
        <v>74.10000000000002</v>
      </c>
      <c r="I70" s="1">
        <f t="shared" si="0"/>
        <v>0.75</v>
      </c>
      <c r="J70" s="17">
        <f t="shared" si="2"/>
        <v>9.899999999999977</v>
      </c>
      <c r="K70" s="10">
        <f t="shared" si="8"/>
        <v>9.899999999999977</v>
      </c>
      <c r="L70" s="13">
        <f t="shared" si="3"/>
        <v>1.0999999999999974</v>
      </c>
      <c r="N70" s="21">
        <f t="shared" si="9"/>
        <v>1.7444444444444431</v>
      </c>
      <c r="O70" s="10">
        <f>COUNTIF(M$43:M69,"*")</f>
        <v>4</v>
      </c>
      <c r="P70" s="34">
        <f t="shared" si="12"/>
      </c>
      <c r="Q70" s="34">
        <f t="shared" si="12"/>
      </c>
      <c r="R70" s="34">
        <f t="shared" si="12"/>
      </c>
      <c r="S70" s="34" t="str">
        <f t="shared" si="12"/>
        <v>ggg</v>
      </c>
      <c r="T70" s="34">
        <f t="shared" si="12"/>
      </c>
      <c r="U70" s="34">
        <f t="shared" si="12"/>
      </c>
      <c r="V70" s="34">
        <f t="shared" si="12"/>
      </c>
      <c r="W70" s="34">
        <f t="shared" si="12"/>
      </c>
      <c r="X70" s="34">
        <f t="shared" si="12"/>
      </c>
      <c r="Y70" s="34">
        <f t="shared" si="12"/>
      </c>
      <c r="Z70" s="34">
        <f t="shared" si="12"/>
      </c>
      <c r="AA70" s="34">
        <f t="shared" si="12"/>
      </c>
      <c r="AB70" s="34">
        <f t="shared" si="12"/>
      </c>
      <c r="AC70" s="34">
        <f t="shared" si="12"/>
      </c>
      <c r="AD70" s="34">
        <f t="shared" si="12"/>
      </c>
      <c r="AE70" s="34">
        <f t="shared" si="12"/>
      </c>
      <c r="AF70" s="34">
        <f t="shared" si="10"/>
      </c>
      <c r="AG70" s="34">
        <f t="shared" si="10"/>
      </c>
      <c r="AH70" s="34">
        <f t="shared" si="10"/>
      </c>
      <c r="AI70" s="34">
        <f t="shared" si="10"/>
      </c>
      <c r="AJ70" s="34">
        <f t="shared" si="10"/>
      </c>
      <c r="AK70" s="34">
        <f t="shared" si="10"/>
      </c>
    </row>
    <row r="71" spans="1:37" ht="15" outlineLevel="1">
      <c r="A71" s="1" t="s">
        <v>63</v>
      </c>
      <c r="B71" s="28">
        <v>349.5</v>
      </c>
      <c r="C71" s="25">
        <f t="shared" si="7"/>
        <v>134.2</v>
      </c>
      <c r="D71" s="1"/>
      <c r="E71" s="1"/>
      <c r="F71" s="1"/>
      <c r="G71" s="1"/>
      <c r="I71" s="1">
        <f aca="true" t="shared" si="13" ref="I71:I137">IF(G71="L&amp;D",0.75,0)</f>
        <v>0</v>
      </c>
      <c r="J71" s="17">
        <f t="shared" si="2"/>
        <v>0.5</v>
      </c>
      <c r="K71" s="10">
        <f t="shared" si="8"/>
        <v>10.399999999999977</v>
      </c>
      <c r="L71" s="13">
        <f t="shared" si="3"/>
        <v>0.8055555555555556</v>
      </c>
      <c r="N71" s="21">
        <f t="shared" si="9"/>
        <v>2.549999999999999</v>
      </c>
      <c r="O71" s="10">
        <f>COUNTIF(M$43:M70,"*")</f>
        <v>4</v>
      </c>
      <c r="P71" s="34">
        <f t="shared" si="12"/>
      </c>
      <c r="Q71" s="34">
        <f t="shared" si="12"/>
      </c>
      <c r="R71" s="34">
        <f t="shared" si="12"/>
      </c>
      <c r="S71" s="34" t="str">
        <f t="shared" si="12"/>
        <v>ggg</v>
      </c>
      <c r="T71" s="34">
        <f t="shared" si="12"/>
      </c>
      <c r="U71" s="34">
        <f t="shared" si="12"/>
      </c>
      <c r="V71" s="34">
        <f t="shared" si="12"/>
      </c>
      <c r="W71" s="34">
        <f t="shared" si="12"/>
      </c>
      <c r="X71" s="34">
        <f t="shared" si="12"/>
      </c>
      <c r="Y71" s="34">
        <f t="shared" si="12"/>
      </c>
      <c r="Z71" s="34">
        <f t="shared" si="12"/>
      </c>
      <c r="AA71" s="34">
        <f t="shared" si="12"/>
      </c>
      <c r="AB71" s="34">
        <f t="shared" si="12"/>
      </c>
      <c r="AC71" s="34">
        <f t="shared" si="12"/>
      </c>
      <c r="AD71" s="34">
        <f t="shared" si="12"/>
      </c>
      <c r="AE71" s="34">
        <f t="shared" si="12"/>
      </c>
      <c r="AF71" s="34">
        <f t="shared" si="10"/>
      </c>
      <c r="AG71" s="34">
        <f t="shared" si="10"/>
      </c>
      <c r="AH71" s="34">
        <f t="shared" si="10"/>
      </c>
      <c r="AI71" s="34">
        <f t="shared" si="10"/>
      </c>
      <c r="AJ71" s="34">
        <f t="shared" si="10"/>
      </c>
      <c r="AK71" s="34">
        <f t="shared" si="10"/>
      </c>
    </row>
    <row r="72" spans="1:37" ht="15" outlineLevel="1">
      <c r="A72" s="1" t="s">
        <v>86</v>
      </c>
      <c r="B72" s="28">
        <v>351.5</v>
      </c>
      <c r="C72" s="25">
        <f t="shared" si="7"/>
        <v>136.2</v>
      </c>
      <c r="D72" s="1"/>
      <c r="E72" s="1"/>
      <c r="F72" s="1"/>
      <c r="G72" s="1"/>
      <c r="I72" s="1">
        <f t="shared" si="13"/>
        <v>0</v>
      </c>
      <c r="J72" s="17">
        <f aca="true" t="shared" si="14" ref="J72:J132">B72-B71</f>
        <v>2</v>
      </c>
      <c r="K72" s="10">
        <f t="shared" si="8"/>
        <v>12.399999999999977</v>
      </c>
      <c r="L72" s="13">
        <f aca="true" t="shared" si="15" ref="L72:L88">(B72-B71)/$L$1+I71</f>
        <v>0.2222222222222222</v>
      </c>
      <c r="N72" s="21">
        <f t="shared" si="9"/>
        <v>2.7722222222222213</v>
      </c>
      <c r="O72" s="10">
        <f>COUNTIF(M$43:M71,"*")</f>
        <v>4</v>
      </c>
      <c r="P72" s="34">
        <f t="shared" si="12"/>
      </c>
      <c r="Q72" s="34">
        <f t="shared" si="12"/>
      </c>
      <c r="R72" s="34">
        <f t="shared" si="12"/>
      </c>
      <c r="S72" s="34" t="str">
        <f t="shared" si="12"/>
        <v>ggg</v>
      </c>
      <c r="T72" s="34">
        <f t="shared" si="12"/>
      </c>
      <c r="U72" s="34">
        <f t="shared" si="12"/>
      </c>
      <c r="V72" s="34">
        <f t="shared" si="12"/>
      </c>
      <c r="W72" s="34">
        <f t="shared" si="12"/>
      </c>
      <c r="X72" s="34">
        <f t="shared" si="12"/>
      </c>
      <c r="Y72" s="34">
        <f t="shared" si="12"/>
      </c>
      <c r="Z72" s="34">
        <f t="shared" si="12"/>
      </c>
      <c r="AA72" s="34">
        <f t="shared" si="12"/>
      </c>
      <c r="AB72" s="34">
        <f t="shared" si="12"/>
      </c>
      <c r="AC72" s="34">
        <f t="shared" si="12"/>
      </c>
      <c r="AD72" s="34">
        <f t="shared" si="12"/>
      </c>
      <c r="AE72" s="34">
        <f t="shared" si="12"/>
      </c>
      <c r="AF72" s="34">
        <f t="shared" si="10"/>
      </c>
      <c r="AG72" s="34">
        <f t="shared" si="10"/>
      </c>
      <c r="AH72" s="34">
        <f t="shared" si="10"/>
      </c>
      <c r="AI72" s="34">
        <f t="shared" si="10"/>
      </c>
      <c r="AJ72" s="34">
        <f t="shared" si="10"/>
      </c>
      <c r="AK72" s="34">
        <f t="shared" si="10"/>
      </c>
    </row>
    <row r="73" spans="1:37" ht="15" outlineLevel="1">
      <c r="A73" s="1" t="s">
        <v>87</v>
      </c>
      <c r="B73" s="28">
        <v>357.4</v>
      </c>
      <c r="C73" s="25">
        <f t="shared" si="7"/>
        <v>142.09999999999997</v>
      </c>
      <c r="D73" s="1" t="s">
        <v>88</v>
      </c>
      <c r="E73" s="1" t="s">
        <v>62</v>
      </c>
      <c r="F73" s="1" t="s">
        <v>178</v>
      </c>
      <c r="G73" s="1"/>
      <c r="I73" s="1">
        <f t="shared" si="13"/>
        <v>0</v>
      </c>
      <c r="J73" s="17">
        <f t="shared" si="14"/>
        <v>5.899999999999977</v>
      </c>
      <c r="K73" s="10">
        <f t="shared" si="8"/>
        <v>18.299999999999955</v>
      </c>
      <c r="L73" s="13">
        <f t="shared" si="15"/>
        <v>0.655555555555553</v>
      </c>
      <c r="N73" s="21">
        <f t="shared" si="9"/>
        <v>3.4277777777777745</v>
      </c>
      <c r="O73" s="10">
        <f>COUNTIF(M$43:M72,"*")</f>
        <v>4</v>
      </c>
      <c r="P73" s="34">
        <f t="shared" si="12"/>
      </c>
      <c r="Q73" s="34">
        <f t="shared" si="12"/>
      </c>
      <c r="R73" s="34">
        <f t="shared" si="12"/>
      </c>
      <c r="S73" s="34" t="str">
        <f t="shared" si="12"/>
        <v>ggg</v>
      </c>
      <c r="T73" s="34">
        <f t="shared" si="12"/>
      </c>
      <c r="U73" s="34">
        <f t="shared" si="12"/>
      </c>
      <c r="V73" s="34">
        <f t="shared" si="12"/>
      </c>
      <c r="W73" s="34">
        <f t="shared" si="12"/>
      </c>
      <c r="X73" s="34">
        <f t="shared" si="12"/>
      </c>
      <c r="Y73" s="34">
        <f t="shared" si="12"/>
      </c>
      <c r="Z73" s="34">
        <f t="shared" si="12"/>
      </c>
      <c r="AA73" s="34">
        <f t="shared" si="12"/>
      </c>
      <c r="AB73" s="34">
        <f t="shared" si="12"/>
      </c>
      <c r="AC73" s="34">
        <f t="shared" si="12"/>
      </c>
      <c r="AD73" s="34">
        <f t="shared" si="12"/>
      </c>
      <c r="AE73" s="34">
        <f t="shared" si="12"/>
      </c>
      <c r="AF73" s="34">
        <f t="shared" si="10"/>
      </c>
      <c r="AG73" s="34">
        <f t="shared" si="10"/>
      </c>
      <c r="AH73" s="34">
        <f t="shared" si="10"/>
      </c>
      <c r="AI73" s="34">
        <f t="shared" si="10"/>
      </c>
      <c r="AJ73" s="34">
        <f t="shared" si="10"/>
      </c>
      <c r="AK73" s="34">
        <f t="shared" si="10"/>
      </c>
    </row>
    <row r="74" spans="1:37" ht="15" outlineLevel="1">
      <c r="A74" s="1" t="s">
        <v>89</v>
      </c>
      <c r="B74" s="28">
        <v>358.1</v>
      </c>
      <c r="C74" s="25">
        <f t="shared" si="7"/>
        <v>142.8</v>
      </c>
      <c r="D74" s="1" t="s">
        <v>90</v>
      </c>
      <c r="E74" s="1" t="s">
        <v>62</v>
      </c>
      <c r="F74" s="1" t="s">
        <v>178</v>
      </c>
      <c r="G74" s="1"/>
      <c r="I74" s="1">
        <f t="shared" si="13"/>
        <v>0</v>
      </c>
      <c r="J74" s="17">
        <f t="shared" si="14"/>
        <v>0.7000000000000455</v>
      </c>
      <c r="K74" s="10">
        <f t="shared" si="8"/>
        <v>19</v>
      </c>
      <c r="L74" s="13">
        <f t="shared" si="15"/>
        <v>0.07777777777778283</v>
      </c>
      <c r="N74" s="21">
        <f t="shared" si="9"/>
        <v>3.5055555555555573</v>
      </c>
      <c r="O74" s="10">
        <f>COUNTIF(M$43:M73,"*")</f>
        <v>4</v>
      </c>
      <c r="P74" s="34">
        <f t="shared" si="12"/>
      </c>
      <c r="Q74" s="34">
        <f t="shared" si="12"/>
      </c>
      <c r="R74" s="34">
        <f t="shared" si="12"/>
      </c>
      <c r="S74" s="34" t="str">
        <f t="shared" si="12"/>
        <v>ggg</v>
      </c>
      <c r="T74" s="34">
        <f t="shared" si="12"/>
      </c>
      <c r="U74" s="34">
        <f t="shared" si="12"/>
      </c>
      <c r="V74" s="34">
        <f t="shared" si="12"/>
      </c>
      <c r="W74" s="34">
        <f t="shared" si="12"/>
      </c>
      <c r="X74" s="34">
        <f t="shared" si="12"/>
      </c>
      <c r="Y74" s="34">
        <f t="shared" si="12"/>
      </c>
      <c r="Z74" s="34">
        <f t="shared" si="12"/>
      </c>
      <c r="AA74" s="34">
        <f t="shared" si="12"/>
      </c>
      <c r="AB74" s="34">
        <f t="shared" si="12"/>
      </c>
      <c r="AC74" s="34">
        <f t="shared" si="12"/>
      </c>
      <c r="AD74" s="34">
        <f t="shared" si="12"/>
      </c>
      <c r="AE74" s="34">
        <f t="shared" si="12"/>
      </c>
      <c r="AF74" s="34">
        <f t="shared" si="10"/>
      </c>
      <c r="AG74" s="34">
        <f t="shared" si="10"/>
      </c>
      <c r="AH74" s="34">
        <f t="shared" si="10"/>
      </c>
      <c r="AI74" s="34">
        <f t="shared" si="10"/>
      </c>
      <c r="AJ74" s="34">
        <f t="shared" si="10"/>
      </c>
      <c r="AK74" s="34">
        <f t="shared" si="10"/>
      </c>
    </row>
    <row r="75" spans="1:37" ht="15" outlineLevel="1">
      <c r="A75" s="1" t="s">
        <v>91</v>
      </c>
      <c r="B75" s="28">
        <v>358.5</v>
      </c>
      <c r="C75" s="25">
        <f t="shared" si="7"/>
        <v>143.2</v>
      </c>
      <c r="D75" s="1" t="s">
        <v>92</v>
      </c>
      <c r="E75" s="1" t="s">
        <v>62</v>
      </c>
      <c r="F75" s="1"/>
      <c r="G75" s="1"/>
      <c r="I75" s="1">
        <f t="shared" si="13"/>
        <v>0</v>
      </c>
      <c r="J75" s="17">
        <f t="shared" si="14"/>
        <v>0.39999999999997726</v>
      </c>
      <c r="K75" s="10">
        <f t="shared" si="8"/>
        <v>19.399999999999977</v>
      </c>
      <c r="L75" s="13">
        <f t="shared" si="15"/>
        <v>0.04444444444444192</v>
      </c>
      <c r="N75" s="21">
        <f t="shared" si="9"/>
        <v>3.5499999999999994</v>
      </c>
      <c r="O75" s="10">
        <f>COUNTIF(M$43:M74,"*")</f>
        <v>4</v>
      </c>
      <c r="P75" s="34">
        <f t="shared" si="12"/>
      </c>
      <c r="Q75" s="34">
        <f t="shared" si="12"/>
      </c>
      <c r="R75" s="34">
        <f t="shared" si="12"/>
      </c>
      <c r="S75" s="34" t="str">
        <f t="shared" si="12"/>
        <v>ggg</v>
      </c>
      <c r="T75" s="34">
        <f t="shared" si="12"/>
      </c>
      <c r="U75" s="34">
        <f t="shared" si="12"/>
      </c>
      <c r="V75" s="34">
        <f t="shared" si="12"/>
      </c>
      <c r="W75" s="34">
        <f t="shared" si="12"/>
      </c>
      <c r="X75" s="34">
        <f t="shared" si="12"/>
      </c>
      <c r="Y75" s="34">
        <f t="shared" si="12"/>
      </c>
      <c r="Z75" s="34">
        <f t="shared" si="12"/>
      </c>
      <c r="AA75" s="34">
        <f t="shared" si="12"/>
      </c>
      <c r="AB75" s="34">
        <f t="shared" si="12"/>
      </c>
      <c r="AC75" s="34">
        <f t="shared" si="12"/>
      </c>
      <c r="AD75" s="34">
        <f t="shared" si="12"/>
      </c>
      <c r="AE75" s="34">
        <f t="shared" si="12"/>
      </c>
      <c r="AF75" s="34">
        <f aca="true" t="shared" si="16" ref="AF75:AK92">IF(($O75)=AF$6,"ggg","")</f>
      </c>
      <c r="AG75" s="34">
        <f t="shared" si="16"/>
      </c>
      <c r="AH75" s="34">
        <f t="shared" si="16"/>
      </c>
      <c r="AI75" s="34">
        <f t="shared" si="16"/>
      </c>
      <c r="AJ75" s="34">
        <f t="shared" si="16"/>
      </c>
      <c r="AK75" s="34">
        <f t="shared" si="16"/>
      </c>
    </row>
    <row r="76" spans="1:37" ht="15" outlineLevel="1">
      <c r="A76" s="1" t="s">
        <v>93</v>
      </c>
      <c r="B76" s="28">
        <v>361</v>
      </c>
      <c r="C76" s="25">
        <f t="shared" si="7"/>
        <v>145.7</v>
      </c>
      <c r="D76" s="1"/>
      <c r="E76" s="1"/>
      <c r="F76" s="1"/>
      <c r="G76" s="1"/>
      <c r="I76" s="1">
        <f t="shared" si="13"/>
        <v>0</v>
      </c>
      <c r="J76" s="17">
        <f t="shared" si="14"/>
        <v>2.5</v>
      </c>
      <c r="K76" s="10">
        <f t="shared" si="8"/>
        <v>21.899999999999977</v>
      </c>
      <c r="L76" s="13">
        <f t="shared" si="15"/>
        <v>0.2777777777777778</v>
      </c>
      <c r="N76" s="21">
        <f t="shared" si="9"/>
        <v>3.827777777777777</v>
      </c>
      <c r="O76" s="10">
        <f>COUNTIF(M$43:M75,"*")</f>
        <v>4</v>
      </c>
      <c r="P76" s="34">
        <f t="shared" si="12"/>
      </c>
      <c r="Q76" s="34">
        <f t="shared" si="12"/>
      </c>
      <c r="R76" s="34">
        <f t="shared" si="12"/>
      </c>
      <c r="S76" s="34" t="str">
        <f t="shared" si="12"/>
        <v>ggg</v>
      </c>
      <c r="T76" s="34">
        <f t="shared" si="12"/>
      </c>
      <c r="U76" s="34">
        <f t="shared" si="12"/>
      </c>
      <c r="V76" s="34">
        <f t="shared" si="12"/>
      </c>
      <c r="W76" s="34">
        <f t="shared" si="12"/>
      </c>
      <c r="X76" s="34">
        <f t="shared" si="12"/>
      </c>
      <c r="Y76" s="34">
        <f t="shared" si="12"/>
      </c>
      <c r="Z76" s="34">
        <f t="shared" si="12"/>
      </c>
      <c r="AA76" s="34">
        <f t="shared" si="12"/>
      </c>
      <c r="AB76" s="34">
        <f t="shared" si="12"/>
      </c>
      <c r="AC76" s="34">
        <f t="shared" si="12"/>
      </c>
      <c r="AD76" s="34">
        <f t="shared" si="12"/>
      </c>
      <c r="AE76" s="34">
        <f aca="true" t="shared" si="17" ref="AE76:AE93">IF(($O76)=AE$6,"ggg","")</f>
      </c>
      <c r="AF76" s="34">
        <f t="shared" si="16"/>
      </c>
      <c r="AG76" s="34">
        <f t="shared" si="16"/>
      </c>
      <c r="AH76" s="34">
        <f t="shared" si="16"/>
      </c>
      <c r="AI76" s="34">
        <f t="shared" si="16"/>
      </c>
      <c r="AJ76" s="34">
        <f t="shared" si="16"/>
      </c>
      <c r="AK76" s="34">
        <f t="shared" si="16"/>
      </c>
    </row>
    <row r="77" spans="1:37" ht="15" outlineLevel="1">
      <c r="A77" s="1" t="s">
        <v>63</v>
      </c>
      <c r="B77" s="28">
        <v>361.7</v>
      </c>
      <c r="C77" s="25">
        <f t="shared" si="7"/>
        <v>146.39999999999998</v>
      </c>
      <c r="D77" s="1"/>
      <c r="E77" s="1"/>
      <c r="F77" s="1"/>
      <c r="G77" s="1"/>
      <c r="I77" s="1">
        <f t="shared" si="13"/>
        <v>0</v>
      </c>
      <c r="J77" s="17">
        <f t="shared" si="14"/>
        <v>0.6999999999999886</v>
      </c>
      <c r="K77" s="10">
        <f t="shared" si="8"/>
        <v>22.599999999999966</v>
      </c>
      <c r="L77" s="13">
        <f t="shared" si="15"/>
        <v>0.07777777777777652</v>
      </c>
      <c r="N77" s="21">
        <f t="shared" si="9"/>
        <v>3.9055555555555537</v>
      </c>
      <c r="O77" s="10">
        <f>COUNTIF(M$43:M76,"*")</f>
        <v>4</v>
      </c>
      <c r="P77" s="34">
        <f aca="true" t="shared" si="18" ref="P77:AE94">IF(($O77)=P$6,"ggg","")</f>
      </c>
      <c r="Q77" s="34">
        <f t="shared" si="18"/>
      </c>
      <c r="R77" s="34">
        <f t="shared" si="18"/>
      </c>
      <c r="S77" s="34" t="str">
        <f t="shared" si="18"/>
        <v>ggg</v>
      </c>
      <c r="T77" s="34">
        <f t="shared" si="18"/>
      </c>
      <c r="U77" s="34">
        <f t="shared" si="18"/>
      </c>
      <c r="V77" s="34">
        <f t="shared" si="18"/>
      </c>
      <c r="W77" s="34">
        <f t="shared" si="18"/>
      </c>
      <c r="X77" s="34">
        <f t="shared" si="18"/>
      </c>
      <c r="Y77" s="34">
        <f t="shared" si="18"/>
      </c>
      <c r="Z77" s="34">
        <f t="shared" si="18"/>
      </c>
      <c r="AA77" s="34">
        <f t="shared" si="18"/>
      </c>
      <c r="AB77" s="34">
        <f t="shared" si="18"/>
      </c>
      <c r="AC77" s="34">
        <f t="shared" si="18"/>
      </c>
      <c r="AD77" s="34">
        <f t="shared" si="18"/>
      </c>
      <c r="AE77" s="34">
        <f t="shared" si="17"/>
      </c>
      <c r="AF77" s="34">
        <f t="shared" si="16"/>
      </c>
      <c r="AG77" s="34">
        <f t="shared" si="16"/>
      </c>
      <c r="AH77" s="34">
        <f t="shared" si="16"/>
      </c>
      <c r="AI77" s="34">
        <f t="shared" si="16"/>
      </c>
      <c r="AJ77" s="34">
        <f t="shared" si="16"/>
      </c>
      <c r="AK77" s="34">
        <f t="shared" si="16"/>
      </c>
    </row>
    <row r="78" spans="1:37" ht="15" outlineLevel="1">
      <c r="A78" s="1" t="s">
        <v>94</v>
      </c>
      <c r="B78" s="28">
        <v>378</v>
      </c>
      <c r="C78" s="25">
        <f t="shared" si="7"/>
        <v>162.7</v>
      </c>
      <c r="D78" s="1" t="s">
        <v>95</v>
      </c>
      <c r="E78" s="1" t="s">
        <v>62</v>
      </c>
      <c r="F78" s="1" t="s">
        <v>178</v>
      </c>
      <c r="G78" s="1"/>
      <c r="I78" s="1">
        <f t="shared" si="13"/>
        <v>0</v>
      </c>
      <c r="J78" s="17">
        <f t="shared" si="14"/>
        <v>16.30000000000001</v>
      </c>
      <c r="K78" s="10">
        <f t="shared" si="8"/>
        <v>38.89999999999998</v>
      </c>
      <c r="L78" s="13">
        <f t="shared" si="15"/>
        <v>1.8111111111111124</v>
      </c>
      <c r="N78" s="21">
        <f t="shared" si="9"/>
        <v>5.716666666666666</v>
      </c>
      <c r="O78" s="10">
        <f>COUNTIF(M$43:M77,"*")</f>
        <v>4</v>
      </c>
      <c r="P78" s="34">
        <f t="shared" si="18"/>
      </c>
      <c r="Q78" s="34">
        <f t="shared" si="18"/>
      </c>
      <c r="R78" s="34">
        <f t="shared" si="18"/>
      </c>
      <c r="S78" s="34" t="str">
        <f t="shared" si="18"/>
        <v>ggg</v>
      </c>
      <c r="T78" s="34">
        <f t="shared" si="18"/>
      </c>
      <c r="U78" s="34">
        <f t="shared" si="18"/>
      </c>
      <c r="V78" s="34">
        <f t="shared" si="18"/>
      </c>
      <c r="W78" s="34">
        <f t="shared" si="18"/>
      </c>
      <c r="X78" s="34">
        <f t="shared" si="18"/>
      </c>
      <c r="Y78" s="34">
        <f t="shared" si="18"/>
      </c>
      <c r="Z78" s="34">
        <f t="shared" si="18"/>
      </c>
      <c r="AA78" s="34">
        <f t="shared" si="18"/>
      </c>
      <c r="AB78" s="34">
        <f t="shared" si="18"/>
      </c>
      <c r="AC78" s="34">
        <f t="shared" si="18"/>
      </c>
      <c r="AD78" s="34">
        <f t="shared" si="18"/>
      </c>
      <c r="AE78" s="34">
        <f t="shared" si="17"/>
      </c>
      <c r="AF78" s="34">
        <f t="shared" si="16"/>
      </c>
      <c r="AG78" s="34">
        <f t="shared" si="16"/>
      </c>
      <c r="AH78" s="34">
        <f t="shared" si="16"/>
      </c>
      <c r="AI78" s="34">
        <f t="shared" si="16"/>
      </c>
      <c r="AJ78" s="34">
        <f t="shared" si="16"/>
      </c>
      <c r="AK78" s="34">
        <f t="shared" si="16"/>
      </c>
    </row>
    <row r="79" spans="1:37" ht="15" outlineLevel="1">
      <c r="A79" s="1" t="s">
        <v>63</v>
      </c>
      <c r="B79" s="28">
        <v>378</v>
      </c>
      <c r="C79" s="25">
        <f t="shared" si="7"/>
        <v>162.7</v>
      </c>
      <c r="D79" s="1"/>
      <c r="E79" s="1"/>
      <c r="F79" s="1"/>
      <c r="G79" s="1"/>
      <c r="I79" s="1">
        <f t="shared" si="13"/>
        <v>0</v>
      </c>
      <c r="J79" s="17">
        <f t="shared" si="14"/>
        <v>0</v>
      </c>
      <c r="K79" s="10">
        <f t="shared" si="8"/>
        <v>38.89999999999998</v>
      </c>
      <c r="L79" s="13">
        <f t="shared" si="15"/>
        <v>0</v>
      </c>
      <c r="N79" s="21">
        <f t="shared" si="9"/>
        <v>5.716666666666666</v>
      </c>
      <c r="O79" s="10">
        <f>COUNTIF(M$43:M78,"*")</f>
        <v>4</v>
      </c>
      <c r="P79" s="34">
        <f t="shared" si="18"/>
      </c>
      <c r="Q79" s="34">
        <f t="shared" si="18"/>
      </c>
      <c r="R79" s="34">
        <f t="shared" si="18"/>
      </c>
      <c r="S79" s="34" t="str">
        <f t="shared" si="18"/>
        <v>ggg</v>
      </c>
      <c r="T79" s="34">
        <f t="shared" si="18"/>
      </c>
      <c r="U79" s="34">
        <f t="shared" si="18"/>
      </c>
      <c r="V79" s="34">
        <f t="shared" si="18"/>
      </c>
      <c r="W79" s="34">
        <f t="shared" si="18"/>
      </c>
      <c r="X79" s="34">
        <f t="shared" si="18"/>
      </c>
      <c r="Y79" s="34">
        <f t="shared" si="18"/>
      </c>
      <c r="Z79" s="34">
        <f t="shared" si="18"/>
      </c>
      <c r="AA79" s="34">
        <f t="shared" si="18"/>
      </c>
      <c r="AB79" s="34">
        <f t="shared" si="18"/>
      </c>
      <c r="AC79" s="34">
        <f t="shared" si="18"/>
      </c>
      <c r="AD79" s="34">
        <f t="shared" si="18"/>
      </c>
      <c r="AE79" s="34">
        <f t="shared" si="17"/>
      </c>
      <c r="AF79" s="34">
        <f t="shared" si="16"/>
      </c>
      <c r="AG79" s="34">
        <f t="shared" si="16"/>
      </c>
      <c r="AH79" s="34">
        <f t="shared" si="16"/>
      </c>
      <c r="AI79" s="34">
        <f t="shared" si="16"/>
      </c>
      <c r="AJ79" s="34">
        <f t="shared" si="16"/>
      </c>
      <c r="AK79" s="34">
        <f t="shared" si="16"/>
      </c>
    </row>
    <row r="80" spans="1:37" ht="15" outlineLevel="1">
      <c r="A80" s="1" t="s">
        <v>63</v>
      </c>
      <c r="B80" s="28">
        <v>379</v>
      </c>
      <c r="C80" s="25">
        <f t="shared" si="7"/>
        <v>163.7</v>
      </c>
      <c r="D80" s="1"/>
      <c r="E80" s="1"/>
      <c r="F80" s="1"/>
      <c r="G80" s="1"/>
      <c r="I80" s="1">
        <f t="shared" si="13"/>
        <v>0</v>
      </c>
      <c r="J80" s="17">
        <f t="shared" si="14"/>
        <v>1</v>
      </c>
      <c r="K80" s="10">
        <f t="shared" si="8"/>
        <v>39.89999999999998</v>
      </c>
      <c r="L80" s="13">
        <f t="shared" si="15"/>
        <v>0.1111111111111111</v>
      </c>
      <c r="M80" s="10" t="s">
        <v>193</v>
      </c>
      <c r="N80" s="21">
        <f t="shared" si="9"/>
        <v>5.827777777777777</v>
      </c>
      <c r="O80" s="10">
        <f>COUNTIF(M$43:M79,"*")</f>
        <v>4</v>
      </c>
      <c r="P80" s="34">
        <f t="shared" si="18"/>
      </c>
      <c r="Q80" s="34">
        <f t="shared" si="18"/>
      </c>
      <c r="R80" s="34">
        <f t="shared" si="18"/>
      </c>
      <c r="S80" s="34" t="str">
        <f t="shared" si="18"/>
        <v>ggg</v>
      </c>
      <c r="T80" s="34">
        <f t="shared" si="18"/>
      </c>
      <c r="U80" s="34">
        <f t="shared" si="18"/>
      </c>
      <c r="V80" s="34">
        <f t="shared" si="18"/>
      </c>
      <c r="W80" s="34">
        <f t="shared" si="18"/>
      </c>
      <c r="X80" s="34">
        <f t="shared" si="18"/>
      </c>
      <c r="Y80" s="34">
        <f t="shared" si="18"/>
      </c>
      <c r="Z80" s="34">
        <f t="shared" si="18"/>
      </c>
      <c r="AA80" s="34">
        <f t="shared" si="18"/>
      </c>
      <c r="AB80" s="34">
        <f t="shared" si="18"/>
      </c>
      <c r="AC80" s="34">
        <f t="shared" si="18"/>
      </c>
      <c r="AD80" s="34">
        <f t="shared" si="18"/>
      </c>
      <c r="AE80" s="34">
        <f t="shared" si="17"/>
      </c>
      <c r="AF80" s="34">
        <f t="shared" si="16"/>
      </c>
      <c r="AG80" s="34">
        <f t="shared" si="16"/>
      </c>
      <c r="AH80" s="34">
        <f t="shared" si="16"/>
      </c>
      <c r="AI80" s="34">
        <f t="shared" si="16"/>
      </c>
      <c r="AJ80" s="34">
        <f t="shared" si="16"/>
      </c>
      <c r="AK80" s="34">
        <f t="shared" si="16"/>
      </c>
    </row>
    <row r="81" spans="1:37" ht="15" outlineLevel="1">
      <c r="A81" s="1" t="s">
        <v>96</v>
      </c>
      <c r="B81" s="28">
        <v>388</v>
      </c>
      <c r="C81" s="25">
        <f t="shared" si="7"/>
        <v>172.7</v>
      </c>
      <c r="D81" s="1"/>
      <c r="E81" s="1"/>
      <c r="F81" s="1"/>
      <c r="G81" s="1"/>
      <c r="I81" s="1">
        <f t="shared" si="13"/>
        <v>0</v>
      </c>
      <c r="J81" s="17">
        <f t="shared" si="14"/>
        <v>9</v>
      </c>
      <c r="K81" s="10">
        <f t="shared" si="8"/>
        <v>0</v>
      </c>
      <c r="L81" s="13">
        <f t="shared" si="15"/>
        <v>1</v>
      </c>
      <c r="N81" s="21">
        <f t="shared" si="9"/>
        <v>1</v>
      </c>
      <c r="O81" s="10">
        <f>COUNTIF(M$43:M80,"*")</f>
        <v>5</v>
      </c>
      <c r="P81" s="34">
        <f t="shared" si="18"/>
      </c>
      <c r="Q81" s="34">
        <f t="shared" si="18"/>
      </c>
      <c r="R81" s="34">
        <f t="shared" si="18"/>
      </c>
      <c r="S81" s="34">
        <f t="shared" si="18"/>
      </c>
      <c r="T81" s="34" t="str">
        <f t="shared" si="18"/>
        <v>ggg</v>
      </c>
      <c r="U81" s="34">
        <f t="shared" si="18"/>
      </c>
      <c r="V81" s="34">
        <f t="shared" si="18"/>
      </c>
      <c r="W81" s="34">
        <f t="shared" si="18"/>
      </c>
      <c r="X81" s="34">
        <f t="shared" si="18"/>
      </c>
      <c r="Y81" s="34">
        <f t="shared" si="18"/>
      </c>
      <c r="Z81" s="34">
        <f t="shared" si="18"/>
      </c>
      <c r="AA81" s="34">
        <f t="shared" si="18"/>
      </c>
      <c r="AB81" s="34">
        <f t="shared" si="18"/>
      </c>
      <c r="AC81" s="34">
        <f t="shared" si="18"/>
      </c>
      <c r="AD81" s="34">
        <f t="shared" si="18"/>
      </c>
      <c r="AE81" s="34">
        <f t="shared" si="17"/>
      </c>
      <c r="AF81" s="34">
        <f t="shared" si="16"/>
      </c>
      <c r="AG81" s="34">
        <f t="shared" si="16"/>
      </c>
      <c r="AH81" s="34">
        <f t="shared" si="16"/>
      </c>
      <c r="AI81" s="34">
        <f t="shared" si="16"/>
      </c>
      <c r="AJ81" s="34">
        <f t="shared" si="16"/>
      </c>
      <c r="AK81" s="34">
        <f t="shared" si="16"/>
      </c>
    </row>
    <row r="82" spans="1:37" ht="15" outlineLevel="1">
      <c r="A82" s="1" t="s">
        <v>97</v>
      </c>
      <c r="B82" s="23">
        <v>424.7</v>
      </c>
      <c r="C82" s="25">
        <f t="shared" si="7"/>
        <v>209.39999999999998</v>
      </c>
      <c r="D82" s="1" t="s">
        <v>98</v>
      </c>
      <c r="E82" s="1"/>
      <c r="F82" s="1"/>
      <c r="G82" s="1" t="s">
        <v>192</v>
      </c>
      <c r="H82" s="21">
        <f>B82-B70</f>
        <v>75.69999999999999</v>
      </c>
      <c r="I82" s="1">
        <f t="shared" si="13"/>
        <v>0.75</v>
      </c>
      <c r="J82" s="17">
        <f t="shared" si="14"/>
        <v>36.69999999999999</v>
      </c>
      <c r="K82" s="10">
        <f t="shared" si="8"/>
        <v>36.69999999999999</v>
      </c>
      <c r="L82" s="13">
        <f t="shared" si="15"/>
        <v>4.077777777777777</v>
      </c>
      <c r="N82" s="21">
        <f t="shared" si="9"/>
        <v>5.077777777777777</v>
      </c>
      <c r="O82" s="10">
        <f>COUNTIF(M$43:M81,"*")</f>
        <v>5</v>
      </c>
      <c r="P82" s="34">
        <f t="shared" si="18"/>
      </c>
      <c r="Q82" s="34">
        <f t="shared" si="18"/>
      </c>
      <c r="R82" s="34">
        <f t="shared" si="18"/>
      </c>
      <c r="S82" s="34">
        <f t="shared" si="18"/>
      </c>
      <c r="T82" s="34" t="str">
        <f t="shared" si="18"/>
        <v>ggg</v>
      </c>
      <c r="U82" s="34">
        <f t="shared" si="18"/>
      </c>
      <c r="V82" s="34">
        <f t="shared" si="18"/>
      </c>
      <c r="W82" s="34">
        <f t="shared" si="18"/>
      </c>
      <c r="X82" s="34">
        <f t="shared" si="18"/>
      </c>
      <c r="Y82" s="34">
        <f t="shared" si="18"/>
      </c>
      <c r="Z82" s="34">
        <f t="shared" si="18"/>
      </c>
      <c r="AA82" s="34">
        <f t="shared" si="18"/>
      </c>
      <c r="AB82" s="34">
        <f t="shared" si="18"/>
      </c>
      <c r="AC82" s="34">
        <f t="shared" si="18"/>
      </c>
      <c r="AD82" s="34">
        <f t="shared" si="18"/>
      </c>
      <c r="AE82" s="34">
        <f t="shared" si="17"/>
      </c>
      <c r="AF82" s="34">
        <f t="shared" si="16"/>
      </c>
      <c r="AG82" s="34">
        <f t="shared" si="16"/>
      </c>
      <c r="AH82" s="34">
        <f t="shared" si="16"/>
      </c>
      <c r="AI82" s="34">
        <f t="shared" si="16"/>
      </c>
      <c r="AJ82" s="34">
        <f t="shared" si="16"/>
      </c>
      <c r="AK82" s="34">
        <f t="shared" si="16"/>
      </c>
    </row>
    <row r="83" spans="1:37" ht="15" outlineLevel="1">
      <c r="A83" s="1" t="s">
        <v>204</v>
      </c>
      <c r="B83" s="23">
        <v>425.5</v>
      </c>
      <c r="C83" s="25">
        <f t="shared" si="7"/>
        <v>210.2</v>
      </c>
      <c r="D83" s="1"/>
      <c r="E83" s="1"/>
      <c r="F83" s="1"/>
      <c r="G83" s="1"/>
      <c r="I83" s="1">
        <f t="shared" si="13"/>
        <v>0</v>
      </c>
      <c r="J83" s="17">
        <f t="shared" si="14"/>
        <v>0.8000000000000114</v>
      </c>
      <c r="K83" s="10">
        <f t="shared" si="8"/>
        <v>37.5</v>
      </c>
      <c r="L83" s="13">
        <f t="shared" si="15"/>
        <v>0.8388888888888901</v>
      </c>
      <c r="N83" s="21">
        <f t="shared" si="9"/>
        <v>5.916666666666667</v>
      </c>
      <c r="O83" s="10">
        <f>COUNTIF(M$43:M82,"*")</f>
        <v>5</v>
      </c>
      <c r="P83" s="34">
        <f t="shared" si="18"/>
      </c>
      <c r="Q83" s="34">
        <f t="shared" si="18"/>
      </c>
      <c r="R83" s="34">
        <f t="shared" si="18"/>
      </c>
      <c r="S83" s="34">
        <f t="shared" si="18"/>
      </c>
      <c r="T83" s="34" t="str">
        <f t="shared" si="18"/>
        <v>ggg</v>
      </c>
      <c r="U83" s="34">
        <f t="shared" si="18"/>
      </c>
      <c r="V83" s="34">
        <f t="shared" si="18"/>
      </c>
      <c r="W83" s="34">
        <f t="shared" si="18"/>
      </c>
      <c r="X83" s="34">
        <f t="shared" si="18"/>
      </c>
      <c r="Y83" s="34">
        <f t="shared" si="18"/>
      </c>
      <c r="Z83" s="34">
        <f t="shared" si="18"/>
      </c>
      <c r="AA83" s="34">
        <f t="shared" si="18"/>
      </c>
      <c r="AB83" s="34">
        <f t="shared" si="18"/>
      </c>
      <c r="AC83" s="34">
        <f t="shared" si="18"/>
      </c>
      <c r="AD83" s="34">
        <f t="shared" si="18"/>
      </c>
      <c r="AE83" s="34">
        <f t="shared" si="17"/>
      </c>
      <c r="AF83" s="34">
        <f t="shared" si="16"/>
      </c>
      <c r="AG83" s="34">
        <f t="shared" si="16"/>
      </c>
      <c r="AH83" s="34">
        <f t="shared" si="16"/>
      </c>
      <c r="AI83" s="34">
        <f t="shared" si="16"/>
      </c>
      <c r="AJ83" s="34">
        <f t="shared" si="16"/>
      </c>
      <c r="AK83" s="34">
        <f t="shared" si="16"/>
      </c>
    </row>
    <row r="84" spans="1:37" ht="15" outlineLevel="1">
      <c r="A84" s="1" t="s">
        <v>99</v>
      </c>
      <c r="B84" s="23">
        <v>426.9</v>
      </c>
      <c r="C84" s="25">
        <f t="shared" si="7"/>
        <v>211.59999999999997</v>
      </c>
      <c r="D84" s="1"/>
      <c r="E84" s="1"/>
      <c r="F84" s="1"/>
      <c r="G84" s="1"/>
      <c r="I84" s="1">
        <f t="shared" si="13"/>
        <v>0</v>
      </c>
      <c r="J84" s="17">
        <f t="shared" si="14"/>
        <v>1.3999999999999773</v>
      </c>
      <c r="K84" s="10">
        <f t="shared" si="8"/>
        <v>38.89999999999998</v>
      </c>
      <c r="L84" s="13">
        <f t="shared" si="15"/>
        <v>0.15555555555555303</v>
      </c>
      <c r="N84" s="21">
        <f t="shared" si="9"/>
        <v>6.07222222222222</v>
      </c>
      <c r="O84" s="10">
        <f>COUNTIF(M$43:M83,"*")</f>
        <v>5</v>
      </c>
      <c r="P84" s="34">
        <f t="shared" si="18"/>
      </c>
      <c r="Q84" s="34">
        <f t="shared" si="18"/>
      </c>
      <c r="R84" s="34">
        <f t="shared" si="18"/>
      </c>
      <c r="S84" s="34">
        <f t="shared" si="18"/>
      </c>
      <c r="T84" s="34" t="str">
        <f t="shared" si="18"/>
        <v>ggg</v>
      </c>
      <c r="U84" s="34">
        <f t="shared" si="18"/>
      </c>
      <c r="V84" s="34">
        <f t="shared" si="18"/>
      </c>
      <c r="W84" s="34">
        <f t="shared" si="18"/>
      </c>
      <c r="X84" s="34">
        <f t="shared" si="18"/>
      </c>
      <c r="Y84" s="34">
        <f t="shared" si="18"/>
      </c>
      <c r="Z84" s="34">
        <f t="shared" si="18"/>
      </c>
      <c r="AA84" s="34">
        <f t="shared" si="18"/>
      </c>
      <c r="AB84" s="34">
        <f t="shared" si="18"/>
      </c>
      <c r="AC84" s="34">
        <f t="shared" si="18"/>
      </c>
      <c r="AD84" s="34">
        <f t="shared" si="18"/>
      </c>
      <c r="AE84" s="34">
        <f t="shared" si="17"/>
      </c>
      <c r="AF84" s="34">
        <f t="shared" si="16"/>
      </c>
      <c r="AG84" s="34">
        <f t="shared" si="16"/>
      </c>
      <c r="AH84" s="34">
        <f t="shared" si="16"/>
      </c>
      <c r="AI84" s="34">
        <f t="shared" si="16"/>
      </c>
      <c r="AJ84" s="34">
        <f t="shared" si="16"/>
      </c>
      <c r="AK84" s="34">
        <f t="shared" si="16"/>
      </c>
    </row>
    <row r="85" spans="1:37" ht="15" outlineLevel="1">
      <c r="A85" s="1" t="s">
        <v>100</v>
      </c>
      <c r="B85" s="23">
        <v>431.2</v>
      </c>
      <c r="C85" s="25">
        <f t="shared" si="7"/>
        <v>215.89999999999998</v>
      </c>
      <c r="D85" s="1" t="s">
        <v>101</v>
      </c>
      <c r="E85" s="1" t="s">
        <v>62</v>
      </c>
      <c r="F85" s="1" t="s">
        <v>178</v>
      </c>
      <c r="G85" s="1"/>
      <c r="I85" s="1">
        <f t="shared" si="13"/>
        <v>0</v>
      </c>
      <c r="J85" s="17">
        <f t="shared" si="14"/>
        <v>4.300000000000011</v>
      </c>
      <c r="K85" s="10">
        <f t="shared" si="8"/>
        <v>43.19999999999999</v>
      </c>
      <c r="L85" s="13">
        <f t="shared" si="15"/>
        <v>0.477777777777779</v>
      </c>
      <c r="N85" s="21">
        <f t="shared" si="9"/>
        <v>6.549999999999999</v>
      </c>
      <c r="O85" s="10">
        <f>COUNTIF(M$43:M84,"*")</f>
        <v>5</v>
      </c>
      <c r="P85" s="34">
        <f t="shared" si="18"/>
      </c>
      <c r="Q85" s="34">
        <f t="shared" si="18"/>
      </c>
      <c r="R85" s="34">
        <f t="shared" si="18"/>
      </c>
      <c r="S85" s="34">
        <f t="shared" si="18"/>
      </c>
      <c r="T85" s="34" t="str">
        <f t="shared" si="18"/>
        <v>ggg</v>
      </c>
      <c r="U85" s="34">
        <f t="shared" si="18"/>
      </c>
      <c r="V85" s="34">
        <f t="shared" si="18"/>
      </c>
      <c r="W85" s="34">
        <f t="shared" si="18"/>
      </c>
      <c r="X85" s="34">
        <f t="shared" si="18"/>
      </c>
      <c r="Y85" s="34">
        <f t="shared" si="18"/>
      </c>
      <c r="Z85" s="34">
        <f t="shared" si="18"/>
      </c>
      <c r="AA85" s="34">
        <f t="shared" si="18"/>
      </c>
      <c r="AB85" s="34">
        <f t="shared" si="18"/>
      </c>
      <c r="AC85" s="34">
        <f t="shared" si="18"/>
      </c>
      <c r="AD85" s="34">
        <f t="shared" si="18"/>
      </c>
      <c r="AE85" s="34">
        <f t="shared" si="17"/>
      </c>
      <c r="AF85" s="34">
        <f t="shared" si="16"/>
      </c>
      <c r="AG85" s="34">
        <f t="shared" si="16"/>
      </c>
      <c r="AH85" s="34">
        <f t="shared" si="16"/>
      </c>
      <c r="AI85" s="34">
        <f t="shared" si="16"/>
      </c>
      <c r="AJ85" s="34">
        <f t="shared" si="16"/>
      </c>
      <c r="AK85" s="34">
        <f t="shared" si="16"/>
      </c>
    </row>
    <row r="86" spans="1:37" ht="15" outlineLevel="1">
      <c r="A86" s="1" t="s">
        <v>102</v>
      </c>
      <c r="B86" s="23">
        <v>454.6</v>
      </c>
      <c r="C86" s="25">
        <f t="shared" si="7"/>
        <v>239.3</v>
      </c>
      <c r="D86" s="1"/>
      <c r="E86" s="1"/>
      <c r="F86" s="1"/>
      <c r="G86" s="1"/>
      <c r="I86" s="1">
        <f t="shared" si="13"/>
        <v>0</v>
      </c>
      <c r="J86" s="17">
        <f t="shared" si="14"/>
        <v>23.400000000000034</v>
      </c>
      <c r="K86" s="10">
        <f t="shared" si="8"/>
        <v>66.60000000000002</v>
      </c>
      <c r="L86" s="13">
        <f t="shared" si="15"/>
        <v>2.6000000000000036</v>
      </c>
      <c r="N86" s="21">
        <f t="shared" si="9"/>
        <v>9.150000000000002</v>
      </c>
      <c r="O86" s="10">
        <f>COUNTIF(M$43:M85,"*")</f>
        <v>5</v>
      </c>
      <c r="P86" s="34">
        <f t="shared" si="18"/>
      </c>
      <c r="Q86" s="34">
        <f t="shared" si="18"/>
      </c>
      <c r="R86" s="34">
        <f t="shared" si="18"/>
      </c>
      <c r="S86" s="34">
        <f t="shared" si="18"/>
      </c>
      <c r="T86" s="34" t="str">
        <f t="shared" si="18"/>
        <v>ggg</v>
      </c>
      <c r="U86" s="34">
        <f t="shared" si="18"/>
      </c>
      <c r="V86" s="34">
        <f t="shared" si="18"/>
      </c>
      <c r="W86" s="34">
        <f t="shared" si="18"/>
      </c>
      <c r="X86" s="34">
        <f t="shared" si="18"/>
      </c>
      <c r="Y86" s="34">
        <f t="shared" si="18"/>
      </c>
      <c r="Z86" s="34">
        <f t="shared" si="18"/>
      </c>
      <c r="AA86" s="34">
        <f t="shared" si="18"/>
      </c>
      <c r="AB86" s="34">
        <f t="shared" si="18"/>
      </c>
      <c r="AC86" s="34">
        <f t="shared" si="18"/>
      </c>
      <c r="AD86" s="34">
        <f t="shared" si="18"/>
      </c>
      <c r="AE86" s="34">
        <f t="shared" si="17"/>
      </c>
      <c r="AF86" s="34">
        <f t="shared" si="16"/>
      </c>
      <c r="AG86" s="34">
        <f t="shared" si="16"/>
      </c>
      <c r="AH86" s="34">
        <f t="shared" si="16"/>
      </c>
      <c r="AI86" s="34">
        <f t="shared" si="16"/>
      </c>
      <c r="AJ86" s="34">
        <f t="shared" si="16"/>
      </c>
      <c r="AK86" s="34">
        <f t="shared" si="16"/>
      </c>
    </row>
    <row r="87" spans="1:37" ht="15" outlineLevel="1">
      <c r="A87" s="1" t="s">
        <v>103</v>
      </c>
      <c r="B87" s="23">
        <v>463.6</v>
      </c>
      <c r="C87" s="25">
        <f t="shared" si="7"/>
        <v>248.3</v>
      </c>
      <c r="D87" s="1" t="s">
        <v>104</v>
      </c>
      <c r="E87" s="1" t="s">
        <v>62</v>
      </c>
      <c r="F87" s="1" t="s">
        <v>178</v>
      </c>
      <c r="G87" s="1"/>
      <c r="I87" s="1">
        <f t="shared" si="13"/>
        <v>0</v>
      </c>
      <c r="J87" s="17">
        <f t="shared" si="14"/>
        <v>9</v>
      </c>
      <c r="K87" s="10">
        <f t="shared" si="8"/>
        <v>75.60000000000002</v>
      </c>
      <c r="L87" s="13">
        <f t="shared" si="15"/>
        <v>1</v>
      </c>
      <c r="N87" s="21">
        <f t="shared" si="9"/>
        <v>10.150000000000002</v>
      </c>
      <c r="O87" s="10">
        <f>COUNTIF(M$43:M86,"*")</f>
        <v>5</v>
      </c>
      <c r="P87" s="34">
        <f t="shared" si="18"/>
      </c>
      <c r="Q87" s="34">
        <f t="shared" si="18"/>
      </c>
      <c r="R87" s="34">
        <f t="shared" si="18"/>
      </c>
      <c r="S87" s="34">
        <f t="shared" si="18"/>
      </c>
      <c r="T87" s="34" t="str">
        <f t="shared" si="18"/>
        <v>ggg</v>
      </c>
      <c r="U87" s="34">
        <f t="shared" si="18"/>
      </c>
      <c r="V87" s="34">
        <f t="shared" si="18"/>
      </c>
      <c r="W87" s="34">
        <f t="shared" si="18"/>
      </c>
      <c r="X87" s="34">
        <f t="shared" si="18"/>
      </c>
      <c r="Y87" s="34">
        <f t="shared" si="18"/>
      </c>
      <c r="Z87" s="34">
        <f t="shared" si="18"/>
      </c>
      <c r="AA87" s="34">
        <f t="shared" si="18"/>
      </c>
      <c r="AB87" s="34">
        <f t="shared" si="18"/>
      </c>
      <c r="AC87" s="34">
        <f t="shared" si="18"/>
      </c>
      <c r="AD87" s="34">
        <f t="shared" si="18"/>
      </c>
      <c r="AE87" s="34">
        <f t="shared" si="17"/>
      </c>
      <c r="AF87" s="34">
        <f t="shared" si="16"/>
      </c>
      <c r="AG87" s="34">
        <f t="shared" si="16"/>
      </c>
      <c r="AH87" s="34">
        <f t="shared" si="16"/>
      </c>
      <c r="AI87" s="34">
        <f t="shared" si="16"/>
      </c>
      <c r="AJ87" s="34">
        <f t="shared" si="16"/>
      </c>
      <c r="AK87" s="34">
        <f t="shared" si="16"/>
      </c>
    </row>
    <row r="88" spans="1:37" ht="15" outlineLevel="1">
      <c r="A88" s="1" t="s">
        <v>105</v>
      </c>
      <c r="B88" s="23">
        <v>464</v>
      </c>
      <c r="C88" s="25">
        <f t="shared" si="7"/>
        <v>248.7</v>
      </c>
      <c r="D88" s="1"/>
      <c r="E88" s="1"/>
      <c r="F88" s="1"/>
      <c r="G88" s="1"/>
      <c r="I88" s="1">
        <f t="shared" si="13"/>
        <v>0</v>
      </c>
      <c r="J88" s="17">
        <f t="shared" si="14"/>
        <v>0.39999999999997726</v>
      </c>
      <c r="K88" s="10">
        <f t="shared" si="8"/>
        <v>76</v>
      </c>
      <c r="L88" s="13">
        <f t="shared" si="15"/>
        <v>0.04444444444444192</v>
      </c>
      <c r="M88" s="10" t="s">
        <v>193</v>
      </c>
      <c r="N88" s="21">
        <f t="shared" si="9"/>
        <v>10.194444444444445</v>
      </c>
      <c r="O88" s="10">
        <f>COUNTIF(M$43:M87,"*")</f>
        <v>5</v>
      </c>
      <c r="P88" s="34">
        <f t="shared" si="18"/>
      </c>
      <c r="Q88" s="34">
        <f t="shared" si="18"/>
      </c>
      <c r="R88" s="34">
        <f t="shared" si="18"/>
      </c>
      <c r="S88" s="34">
        <f t="shared" si="18"/>
      </c>
      <c r="T88" s="34" t="str">
        <f t="shared" si="18"/>
        <v>ggg</v>
      </c>
      <c r="U88" s="34">
        <f t="shared" si="18"/>
      </c>
      <c r="V88" s="34">
        <f t="shared" si="18"/>
      </c>
      <c r="W88" s="34">
        <f t="shared" si="18"/>
      </c>
      <c r="X88" s="34">
        <f t="shared" si="18"/>
      </c>
      <c r="Y88" s="34">
        <f t="shared" si="18"/>
      </c>
      <c r="Z88" s="34">
        <f t="shared" si="18"/>
      </c>
      <c r="AA88" s="34">
        <f t="shared" si="18"/>
      </c>
      <c r="AB88" s="34">
        <f t="shared" si="18"/>
      </c>
      <c r="AC88" s="34">
        <f t="shared" si="18"/>
      </c>
      <c r="AD88" s="34">
        <f t="shared" si="18"/>
      </c>
      <c r="AE88" s="34">
        <f t="shared" si="17"/>
      </c>
      <c r="AF88" s="34">
        <f t="shared" si="16"/>
      </c>
      <c r="AG88" s="34">
        <f t="shared" si="16"/>
      </c>
      <c r="AH88" s="34">
        <f t="shared" si="16"/>
      </c>
      <c r="AI88" s="34">
        <f t="shared" si="16"/>
      </c>
      <c r="AJ88" s="34">
        <f t="shared" si="16"/>
      </c>
      <c r="AK88" s="34">
        <f t="shared" si="16"/>
      </c>
    </row>
    <row r="89" spans="1:37" ht="15" outlineLevel="1">
      <c r="A89" s="1" t="s">
        <v>105</v>
      </c>
      <c r="B89" s="23">
        <v>464</v>
      </c>
      <c r="C89" s="25">
        <f>B89-B87+C87</f>
        <v>248.7</v>
      </c>
      <c r="D89" s="1"/>
      <c r="E89" s="1"/>
      <c r="F89" s="1"/>
      <c r="G89" s="1"/>
      <c r="I89" s="1">
        <f t="shared" si="13"/>
        <v>0</v>
      </c>
      <c r="J89" s="17">
        <f>B89-B87</f>
        <v>0.39999999999997726</v>
      </c>
      <c r="K89" s="10">
        <f t="shared" si="8"/>
        <v>0</v>
      </c>
      <c r="L89" s="13">
        <f>(B89-B87)/$L$1+I87</f>
        <v>0.04444444444444192</v>
      </c>
      <c r="M89" s="10" t="s">
        <v>193</v>
      </c>
      <c r="N89" s="21">
        <f t="shared" si="9"/>
        <v>0.04444444444444192</v>
      </c>
      <c r="O89" s="10">
        <f>COUNTIF(M$43:M88,"*")</f>
        <v>6</v>
      </c>
      <c r="P89" s="34">
        <f t="shared" si="18"/>
      </c>
      <c r="Q89" s="34">
        <f t="shared" si="18"/>
      </c>
      <c r="R89" s="34">
        <f t="shared" si="18"/>
      </c>
      <c r="S89" s="34">
        <f t="shared" si="18"/>
      </c>
      <c r="T89" s="34">
        <f t="shared" si="18"/>
      </c>
      <c r="U89" s="34" t="str">
        <f t="shared" si="18"/>
        <v>ggg</v>
      </c>
      <c r="V89" s="34">
        <f t="shared" si="18"/>
      </c>
      <c r="W89" s="34">
        <f t="shared" si="18"/>
      </c>
      <c r="X89" s="34">
        <f t="shared" si="18"/>
      </c>
      <c r="Y89" s="34">
        <f t="shared" si="18"/>
      </c>
      <c r="Z89" s="34">
        <f t="shared" si="18"/>
      </c>
      <c r="AA89" s="34">
        <f t="shared" si="18"/>
      </c>
      <c r="AB89" s="34">
        <f t="shared" si="18"/>
      </c>
      <c r="AC89" s="34">
        <f t="shared" si="18"/>
      </c>
      <c r="AD89" s="34">
        <f>IF(($O89)=AD$6,"ggg","")</f>
      </c>
      <c r="AE89" s="34">
        <f t="shared" si="17"/>
      </c>
      <c r="AF89" s="34">
        <f t="shared" si="16"/>
      </c>
      <c r="AG89" s="34">
        <f t="shared" si="16"/>
      </c>
      <c r="AH89" s="34">
        <f t="shared" si="16"/>
      </c>
      <c r="AI89" s="34">
        <f t="shared" si="16"/>
      </c>
      <c r="AJ89" s="34">
        <f t="shared" si="16"/>
      </c>
      <c r="AK89" s="34">
        <f t="shared" si="16"/>
      </c>
    </row>
    <row r="90" spans="1:37" ht="15" outlineLevel="1">
      <c r="A90" s="1" t="s">
        <v>105</v>
      </c>
      <c r="B90" s="23">
        <v>464</v>
      </c>
      <c r="C90" s="25">
        <f>B90-B88+C88</f>
        <v>248.7</v>
      </c>
      <c r="D90" s="1"/>
      <c r="E90" s="1"/>
      <c r="F90" s="1"/>
      <c r="G90" s="1"/>
      <c r="I90" s="1">
        <f t="shared" si="13"/>
        <v>0</v>
      </c>
      <c r="J90" s="17">
        <f>B90-B88</f>
        <v>0</v>
      </c>
      <c r="K90" s="10">
        <f t="shared" si="8"/>
        <v>0</v>
      </c>
      <c r="L90" s="13">
        <f>(B90-B88)/$L$1+I88</f>
        <v>0</v>
      </c>
      <c r="M90" s="10" t="s">
        <v>193</v>
      </c>
      <c r="N90" s="21">
        <f t="shared" si="9"/>
        <v>0</v>
      </c>
      <c r="O90" s="10">
        <f>COUNTIF(M$43:M89,"*")</f>
        <v>7</v>
      </c>
      <c r="P90" s="34">
        <f aca="true" t="shared" si="19" ref="P90:Y91">IF(($O90)=P$6,"ggg","")</f>
      </c>
      <c r="Q90" s="34">
        <f t="shared" si="19"/>
      </c>
      <c r="R90" s="34">
        <f t="shared" si="19"/>
      </c>
      <c r="S90" s="34">
        <f t="shared" si="19"/>
      </c>
      <c r="T90" s="34">
        <f t="shared" si="19"/>
      </c>
      <c r="U90" s="34">
        <f t="shared" si="19"/>
      </c>
      <c r="V90" s="34" t="str">
        <f t="shared" si="19"/>
        <v>ggg</v>
      </c>
      <c r="W90" s="34">
        <f t="shared" si="19"/>
      </c>
      <c r="X90" s="34">
        <f t="shared" si="19"/>
      </c>
      <c r="Y90" s="34">
        <f t="shared" si="19"/>
      </c>
      <c r="Z90" s="34">
        <f t="shared" si="18"/>
      </c>
      <c r="AA90" s="34">
        <f t="shared" si="18"/>
      </c>
      <c r="AB90" s="34">
        <f t="shared" si="18"/>
      </c>
      <c r="AC90" s="34">
        <f t="shared" si="18"/>
      </c>
      <c r="AD90" s="34">
        <f t="shared" si="18"/>
      </c>
      <c r="AE90" s="34">
        <f t="shared" si="17"/>
      </c>
      <c r="AF90" s="34">
        <f t="shared" si="16"/>
      </c>
      <c r="AG90" s="34">
        <f t="shared" si="16"/>
      </c>
      <c r="AH90" s="34">
        <f t="shared" si="16"/>
      </c>
      <c r="AI90" s="34">
        <f t="shared" si="16"/>
      </c>
      <c r="AJ90" s="34">
        <f t="shared" si="16"/>
      </c>
      <c r="AK90" s="34">
        <f t="shared" si="16"/>
      </c>
    </row>
    <row r="91" spans="1:37" ht="15" outlineLevel="1">
      <c r="A91" s="1" t="s">
        <v>105</v>
      </c>
      <c r="B91" s="23">
        <v>464</v>
      </c>
      <c r="C91" s="25">
        <f>B91-B89+C89</f>
        <v>248.7</v>
      </c>
      <c r="D91" s="1"/>
      <c r="E91" s="1"/>
      <c r="F91" s="1"/>
      <c r="G91" s="1"/>
      <c r="I91" s="1">
        <f t="shared" si="13"/>
        <v>0</v>
      </c>
      <c r="J91" s="17">
        <f>B91-B89</f>
        <v>0</v>
      </c>
      <c r="K91" s="10">
        <f t="shared" si="8"/>
        <v>0</v>
      </c>
      <c r="L91" s="13">
        <f>(B91-B89)/$L$1+I89</f>
        <v>0</v>
      </c>
      <c r="M91" s="10" t="s">
        <v>193</v>
      </c>
      <c r="N91" s="21">
        <f t="shared" si="9"/>
        <v>0</v>
      </c>
      <c r="O91" s="10">
        <f>COUNTIF(M$43:M90,"*")</f>
        <v>8</v>
      </c>
      <c r="P91" s="34">
        <f t="shared" si="19"/>
      </c>
      <c r="Q91" s="34">
        <f t="shared" si="19"/>
      </c>
      <c r="R91" s="34">
        <f t="shared" si="19"/>
      </c>
      <c r="S91" s="34">
        <f t="shared" si="19"/>
      </c>
      <c r="T91" s="34">
        <f t="shared" si="19"/>
      </c>
      <c r="U91" s="34">
        <f t="shared" si="19"/>
      </c>
      <c r="V91" s="34">
        <f t="shared" si="19"/>
      </c>
      <c r="W91" s="34" t="str">
        <f t="shared" si="19"/>
        <v>ggg</v>
      </c>
      <c r="X91" s="34">
        <f t="shared" si="19"/>
      </c>
      <c r="Y91" s="34">
        <f t="shared" si="19"/>
      </c>
      <c r="Z91" s="34">
        <f>IF(($O91)=Z$6,"ggg","")</f>
      </c>
      <c r="AA91" s="34">
        <f>IF(($O91)=AA$6,"ggg","")</f>
      </c>
      <c r="AB91" s="34">
        <f>IF(($O91)=AB$6,"ggg","")</f>
      </c>
      <c r="AC91" s="34">
        <f>IF(($O91)=AC$6,"ggg","")</f>
      </c>
      <c r="AD91" s="34">
        <f>IF(($O91)=AD$6,"ggg","")</f>
      </c>
      <c r="AE91" s="34">
        <f t="shared" si="17"/>
      </c>
      <c r="AF91" s="34">
        <f t="shared" si="16"/>
      </c>
      <c r="AG91" s="34">
        <f t="shared" si="16"/>
      </c>
      <c r="AH91" s="34">
        <f t="shared" si="16"/>
      </c>
      <c r="AI91" s="34">
        <f t="shared" si="16"/>
      </c>
      <c r="AJ91" s="34">
        <f t="shared" si="16"/>
      </c>
      <c r="AK91" s="34">
        <f t="shared" si="16"/>
      </c>
    </row>
    <row r="92" spans="1:37" ht="15" outlineLevel="1">
      <c r="A92" s="1" t="s">
        <v>106</v>
      </c>
      <c r="B92" s="29">
        <v>471</v>
      </c>
      <c r="C92" s="25">
        <f>B92-B88+C88</f>
        <v>255.7</v>
      </c>
      <c r="D92" s="1" t="s">
        <v>107</v>
      </c>
      <c r="E92" s="1"/>
      <c r="F92" s="1"/>
      <c r="G92" s="1" t="s">
        <v>192</v>
      </c>
      <c r="H92" s="21">
        <f>B92-B82</f>
        <v>46.30000000000001</v>
      </c>
      <c r="I92" s="1">
        <f t="shared" si="13"/>
        <v>0.75</v>
      </c>
      <c r="J92" s="17">
        <f>B92-B88</f>
        <v>7</v>
      </c>
      <c r="K92" s="10">
        <f>IF(M88="*",0,K88+J92)</f>
        <v>0</v>
      </c>
      <c r="L92" s="13">
        <f>(B92-B88)/$L$1+I88</f>
        <v>0.7777777777777778</v>
      </c>
      <c r="N92" s="21">
        <f>IF(M88="*",L92,N88+L92)</f>
        <v>0.7777777777777778</v>
      </c>
      <c r="O92" s="10">
        <f>COUNTIF(M$43:M91,"*")</f>
        <v>9</v>
      </c>
      <c r="P92" s="34">
        <f t="shared" si="18"/>
      </c>
      <c r="Q92" s="34">
        <f t="shared" si="18"/>
      </c>
      <c r="R92" s="34">
        <f t="shared" si="18"/>
      </c>
      <c r="S92" s="34">
        <f t="shared" si="18"/>
      </c>
      <c r="T92" s="34">
        <f>IF(($O92)=T$6,"ggg","")</f>
      </c>
      <c r="U92" s="34">
        <f>IF(($O92)=U$6,"ggg","")</f>
      </c>
      <c r="V92" s="34">
        <f>IF(($O92)=V$6,"ggg","")</f>
      </c>
      <c r="W92" s="34">
        <f t="shared" si="18"/>
      </c>
      <c r="X92" s="34" t="str">
        <f t="shared" si="18"/>
        <v>ggg</v>
      </c>
      <c r="Y92" s="34">
        <f t="shared" si="18"/>
      </c>
      <c r="Z92" s="34">
        <f t="shared" si="18"/>
      </c>
      <c r="AA92" s="34">
        <f t="shared" si="18"/>
      </c>
      <c r="AB92" s="34">
        <f t="shared" si="18"/>
      </c>
      <c r="AC92" s="34">
        <f t="shared" si="18"/>
      </c>
      <c r="AD92" s="34">
        <f t="shared" si="18"/>
      </c>
      <c r="AE92" s="34">
        <f t="shared" si="17"/>
      </c>
      <c r="AF92" s="34">
        <f t="shared" si="16"/>
      </c>
      <c r="AG92" s="34">
        <f t="shared" si="16"/>
      </c>
      <c r="AH92" s="34">
        <f t="shared" si="16"/>
      </c>
      <c r="AI92" s="34">
        <f t="shared" si="16"/>
      </c>
      <c r="AJ92" s="34">
        <f t="shared" si="16"/>
      </c>
      <c r="AK92" s="34">
        <f t="shared" si="16"/>
      </c>
    </row>
    <row r="93" spans="1:37" ht="15" outlineLevel="1">
      <c r="A93" s="1" t="s">
        <v>108</v>
      </c>
      <c r="B93" s="29">
        <v>471.4</v>
      </c>
      <c r="C93" s="25">
        <f aca="true" t="shared" si="20" ref="C93:C124">B93-B92+C92</f>
        <v>256.09999999999997</v>
      </c>
      <c r="D93" s="1" t="s">
        <v>109</v>
      </c>
      <c r="E93" s="1" t="s">
        <v>62</v>
      </c>
      <c r="F93" s="1" t="s">
        <v>178</v>
      </c>
      <c r="G93" s="1"/>
      <c r="I93" s="1">
        <f t="shared" si="13"/>
        <v>0</v>
      </c>
      <c r="J93" s="17">
        <f t="shared" si="14"/>
        <v>0.39999999999997726</v>
      </c>
      <c r="K93" s="10">
        <f aca="true" t="shared" si="21" ref="K93:K131">IF(M92="*",0,K92+J93)</f>
        <v>0.39999999999997726</v>
      </c>
      <c r="L93" s="13">
        <f aca="true" t="shared" si="22" ref="L93:L124">(B93-B92)/$L$1+I92</f>
        <v>0.794444444444442</v>
      </c>
      <c r="N93" s="21">
        <f aca="true" t="shared" si="23" ref="N93:N124">IF(M92="*",L93,N92+L93)</f>
        <v>1.5722222222222197</v>
      </c>
      <c r="O93" s="10">
        <f>COUNTIF(M$43:M92,"*")</f>
        <v>9</v>
      </c>
      <c r="P93" s="34">
        <f t="shared" si="18"/>
      </c>
      <c r="Q93" s="34">
        <f t="shared" si="18"/>
      </c>
      <c r="R93" s="34">
        <f t="shared" si="18"/>
      </c>
      <c r="S93" s="34">
        <f t="shared" si="18"/>
      </c>
      <c r="T93" s="34">
        <f t="shared" si="18"/>
      </c>
      <c r="U93" s="34">
        <f t="shared" si="18"/>
      </c>
      <c r="V93" s="34">
        <f t="shared" si="18"/>
      </c>
      <c r="W93" s="34">
        <f t="shared" si="18"/>
      </c>
      <c r="X93" s="34" t="str">
        <f t="shared" si="18"/>
        <v>ggg</v>
      </c>
      <c r="Y93" s="34">
        <f t="shared" si="18"/>
      </c>
      <c r="Z93" s="34">
        <f t="shared" si="18"/>
      </c>
      <c r="AA93" s="34">
        <f t="shared" si="18"/>
      </c>
      <c r="AB93" s="34">
        <f t="shared" si="18"/>
      </c>
      <c r="AC93" s="34">
        <f t="shared" si="18"/>
      </c>
      <c r="AD93" s="34">
        <f t="shared" si="18"/>
      </c>
      <c r="AE93" s="34">
        <f t="shared" si="17"/>
      </c>
      <c r="AF93" s="34">
        <f aca="true" t="shared" si="24" ref="AF93:AK93">IF(($O93)=AF$6,"ggg","")</f>
      </c>
      <c r="AG93" s="34">
        <f t="shared" si="24"/>
      </c>
      <c r="AH93" s="34">
        <f t="shared" si="24"/>
      </c>
      <c r="AI93" s="34">
        <f t="shared" si="24"/>
      </c>
      <c r="AJ93" s="34">
        <f t="shared" si="24"/>
      </c>
      <c r="AK93" s="34">
        <f t="shared" si="24"/>
      </c>
    </row>
    <row r="94" spans="1:37" ht="15" outlineLevel="1">
      <c r="A94" s="1" t="s">
        <v>110</v>
      </c>
      <c r="B94" s="29">
        <v>475.8</v>
      </c>
      <c r="C94" s="25">
        <f t="shared" si="20"/>
        <v>260.5</v>
      </c>
      <c r="D94" s="1"/>
      <c r="E94" s="1"/>
      <c r="F94" s="1"/>
      <c r="G94" s="1"/>
      <c r="I94" s="1">
        <f t="shared" si="13"/>
        <v>0</v>
      </c>
      <c r="J94" s="17">
        <f t="shared" si="14"/>
        <v>4.400000000000034</v>
      </c>
      <c r="K94" s="10">
        <f t="shared" si="21"/>
        <v>4.800000000000011</v>
      </c>
      <c r="L94" s="13">
        <f t="shared" si="22"/>
        <v>0.4888888888888927</v>
      </c>
      <c r="N94" s="21">
        <f t="shared" si="23"/>
        <v>2.0611111111111127</v>
      </c>
      <c r="O94" s="10">
        <f>COUNTIF(M$43:M93,"*")</f>
        <v>9</v>
      </c>
      <c r="P94" s="34">
        <f t="shared" si="18"/>
      </c>
      <c r="Q94" s="34">
        <f t="shared" si="18"/>
      </c>
      <c r="R94" s="34">
        <f t="shared" si="18"/>
      </c>
      <c r="S94" s="34">
        <f t="shared" si="18"/>
      </c>
      <c r="T94" s="34">
        <f t="shared" si="18"/>
      </c>
      <c r="U94" s="34">
        <f t="shared" si="18"/>
      </c>
      <c r="V94" s="34">
        <f t="shared" si="18"/>
      </c>
      <c r="W94" s="34">
        <f t="shared" si="18"/>
      </c>
      <c r="X94" s="34" t="str">
        <f t="shared" si="18"/>
        <v>ggg</v>
      </c>
      <c r="Y94" s="34">
        <f t="shared" si="18"/>
      </c>
      <c r="Z94" s="34">
        <f t="shared" si="18"/>
      </c>
      <c r="AA94" s="34">
        <f t="shared" si="18"/>
      </c>
      <c r="AB94" s="34">
        <f t="shared" si="18"/>
      </c>
      <c r="AC94" s="34">
        <f t="shared" si="18"/>
      </c>
      <c r="AD94" s="34">
        <f t="shared" si="18"/>
      </c>
      <c r="AE94" s="34">
        <f t="shared" si="18"/>
      </c>
      <c r="AF94" s="34">
        <f aca="true" t="shared" si="25" ref="AF94:AK109">IF(($O94)=AF$6,"ggg","")</f>
      </c>
      <c r="AG94" s="34">
        <f t="shared" si="25"/>
      </c>
      <c r="AH94" s="34">
        <f t="shared" si="25"/>
      </c>
      <c r="AI94" s="34">
        <f t="shared" si="25"/>
      </c>
      <c r="AJ94" s="34">
        <f t="shared" si="25"/>
      </c>
      <c r="AK94" s="34">
        <f t="shared" si="25"/>
      </c>
    </row>
    <row r="95" spans="1:37" ht="15" outlineLevel="1">
      <c r="A95" s="1" t="s">
        <v>111</v>
      </c>
      <c r="B95" s="29">
        <v>476.2</v>
      </c>
      <c r="C95" s="25">
        <f t="shared" si="20"/>
        <v>260.9</v>
      </c>
      <c r="D95" s="1"/>
      <c r="E95" s="1"/>
      <c r="F95" s="1"/>
      <c r="G95" s="1"/>
      <c r="I95" s="1">
        <f t="shared" si="13"/>
        <v>0</v>
      </c>
      <c r="J95" s="17">
        <f t="shared" si="14"/>
        <v>0.39999999999997726</v>
      </c>
      <c r="K95" s="10">
        <f t="shared" si="21"/>
        <v>5.199999999999989</v>
      </c>
      <c r="L95" s="13">
        <f t="shared" si="22"/>
        <v>0.04444444444444192</v>
      </c>
      <c r="N95" s="21">
        <f t="shared" si="23"/>
        <v>2.1055555555555547</v>
      </c>
      <c r="O95" s="10">
        <f>COUNTIF(M$43:M94,"*")</f>
        <v>9</v>
      </c>
      <c r="P95" s="34">
        <f aca="true" t="shared" si="26" ref="P95:AE110">IF(($O95)=P$6,"ggg","")</f>
      </c>
      <c r="Q95" s="34">
        <f t="shared" si="26"/>
      </c>
      <c r="R95" s="34">
        <f t="shared" si="26"/>
      </c>
      <c r="S95" s="34">
        <f t="shared" si="26"/>
      </c>
      <c r="T95" s="34">
        <f t="shared" si="26"/>
      </c>
      <c r="U95" s="34">
        <f t="shared" si="26"/>
      </c>
      <c r="V95" s="34">
        <f t="shared" si="26"/>
      </c>
      <c r="W95" s="34">
        <f t="shared" si="26"/>
      </c>
      <c r="X95" s="34" t="str">
        <f t="shared" si="26"/>
        <v>ggg</v>
      </c>
      <c r="Y95" s="34">
        <f t="shared" si="26"/>
      </c>
      <c r="Z95" s="34">
        <f t="shared" si="26"/>
      </c>
      <c r="AA95" s="34">
        <f t="shared" si="26"/>
      </c>
      <c r="AB95" s="34">
        <f t="shared" si="26"/>
      </c>
      <c r="AC95" s="34">
        <f t="shared" si="26"/>
      </c>
      <c r="AD95" s="34">
        <f t="shared" si="26"/>
      </c>
      <c r="AE95" s="34">
        <f t="shared" si="26"/>
      </c>
      <c r="AF95" s="34">
        <f t="shared" si="25"/>
      </c>
      <c r="AG95" s="34">
        <f t="shared" si="25"/>
      </c>
      <c r="AH95" s="34">
        <f t="shared" si="25"/>
      </c>
      <c r="AI95" s="34">
        <f t="shared" si="25"/>
      </c>
      <c r="AJ95" s="34">
        <f t="shared" si="25"/>
      </c>
      <c r="AK95" s="34">
        <f t="shared" si="25"/>
      </c>
    </row>
    <row r="96" spans="1:37" ht="15" outlineLevel="1">
      <c r="A96" s="1" t="s">
        <v>112</v>
      </c>
      <c r="B96" s="29">
        <v>477.5</v>
      </c>
      <c r="C96" s="25">
        <f t="shared" si="20"/>
        <v>262.2</v>
      </c>
      <c r="D96" s="1" t="s">
        <v>113</v>
      </c>
      <c r="E96" s="1" t="s">
        <v>62</v>
      </c>
      <c r="F96" s="1"/>
      <c r="G96" s="1"/>
      <c r="I96" s="1">
        <f t="shared" si="13"/>
        <v>0</v>
      </c>
      <c r="J96" s="17">
        <f t="shared" si="14"/>
        <v>1.3000000000000114</v>
      </c>
      <c r="K96" s="10">
        <f t="shared" si="21"/>
        <v>6.5</v>
      </c>
      <c r="L96" s="13">
        <f t="shared" si="22"/>
        <v>0.1444444444444457</v>
      </c>
      <c r="N96" s="21">
        <f t="shared" si="23"/>
        <v>2.2500000000000004</v>
      </c>
      <c r="O96" s="10">
        <f>COUNTIF(M$43:M95,"*")</f>
        <v>9</v>
      </c>
      <c r="P96" s="34">
        <f t="shared" si="26"/>
      </c>
      <c r="Q96" s="34">
        <f t="shared" si="26"/>
      </c>
      <c r="R96" s="34">
        <f t="shared" si="26"/>
      </c>
      <c r="S96" s="34">
        <f t="shared" si="26"/>
      </c>
      <c r="T96" s="34">
        <f t="shared" si="26"/>
      </c>
      <c r="U96" s="34">
        <f t="shared" si="26"/>
      </c>
      <c r="V96" s="34">
        <f t="shared" si="26"/>
      </c>
      <c r="W96" s="34">
        <f t="shared" si="26"/>
      </c>
      <c r="X96" s="34" t="str">
        <f t="shared" si="26"/>
        <v>ggg</v>
      </c>
      <c r="Y96" s="34">
        <f t="shared" si="26"/>
      </c>
      <c r="Z96" s="34">
        <f t="shared" si="26"/>
      </c>
      <c r="AA96" s="34">
        <f t="shared" si="26"/>
      </c>
      <c r="AB96" s="34">
        <f t="shared" si="26"/>
      </c>
      <c r="AC96" s="34">
        <f t="shared" si="26"/>
      </c>
      <c r="AD96" s="34">
        <f t="shared" si="26"/>
      </c>
      <c r="AE96" s="34">
        <f t="shared" si="26"/>
      </c>
      <c r="AF96" s="34">
        <f t="shared" si="25"/>
      </c>
      <c r="AG96" s="34">
        <f t="shared" si="25"/>
      </c>
      <c r="AH96" s="34">
        <f t="shared" si="25"/>
      </c>
      <c r="AI96" s="34">
        <f t="shared" si="25"/>
      </c>
      <c r="AJ96" s="34">
        <f t="shared" si="25"/>
      </c>
      <c r="AK96" s="34">
        <f t="shared" si="25"/>
      </c>
    </row>
    <row r="97" spans="1:37" ht="15" outlineLevel="1">
      <c r="A97" s="30" t="s">
        <v>114</v>
      </c>
      <c r="B97" s="29">
        <v>478.4</v>
      </c>
      <c r="C97" s="25">
        <f t="shared" si="20"/>
        <v>263.09999999999997</v>
      </c>
      <c r="D97" s="1" t="s">
        <v>115</v>
      </c>
      <c r="E97" s="1" t="s">
        <v>62</v>
      </c>
      <c r="F97" s="1"/>
      <c r="G97" s="1"/>
      <c r="I97" s="1">
        <f t="shared" si="13"/>
        <v>0</v>
      </c>
      <c r="J97" s="17">
        <f t="shared" si="14"/>
        <v>0.8999999999999773</v>
      </c>
      <c r="K97" s="10">
        <f t="shared" si="21"/>
        <v>7.399999999999977</v>
      </c>
      <c r="L97" s="13">
        <f t="shared" si="22"/>
        <v>0.09999999999999748</v>
      </c>
      <c r="N97" s="21">
        <f t="shared" si="23"/>
        <v>2.349999999999998</v>
      </c>
      <c r="O97" s="10">
        <f>COUNTIF(M$43:M96,"*")</f>
        <v>9</v>
      </c>
      <c r="P97" s="34">
        <f t="shared" si="26"/>
      </c>
      <c r="Q97" s="34">
        <f t="shared" si="26"/>
      </c>
      <c r="R97" s="34">
        <f t="shared" si="26"/>
      </c>
      <c r="S97" s="34">
        <f t="shared" si="26"/>
      </c>
      <c r="T97" s="34">
        <f t="shared" si="26"/>
      </c>
      <c r="U97" s="34">
        <f t="shared" si="26"/>
      </c>
      <c r="V97" s="34">
        <f t="shared" si="26"/>
      </c>
      <c r="W97" s="34">
        <f t="shared" si="26"/>
      </c>
      <c r="X97" s="34" t="str">
        <f t="shared" si="26"/>
        <v>ggg</v>
      </c>
      <c r="Y97" s="34">
        <f t="shared" si="26"/>
      </c>
      <c r="Z97" s="34">
        <f t="shared" si="26"/>
      </c>
      <c r="AA97" s="34">
        <f t="shared" si="26"/>
      </c>
      <c r="AB97" s="34">
        <f t="shared" si="26"/>
      </c>
      <c r="AC97" s="34">
        <f t="shared" si="26"/>
      </c>
      <c r="AD97" s="34">
        <f t="shared" si="26"/>
      </c>
      <c r="AE97" s="34">
        <f t="shared" si="26"/>
      </c>
      <c r="AF97" s="34">
        <f t="shared" si="25"/>
      </c>
      <c r="AG97" s="34">
        <f t="shared" si="25"/>
      </c>
      <c r="AH97" s="34">
        <f t="shared" si="25"/>
      </c>
      <c r="AI97" s="34">
        <f t="shared" si="25"/>
      </c>
      <c r="AJ97" s="34">
        <f t="shared" si="25"/>
      </c>
      <c r="AK97" s="34">
        <f t="shared" si="25"/>
      </c>
    </row>
    <row r="98" spans="1:37" ht="15" outlineLevel="1">
      <c r="A98" s="30" t="s">
        <v>116</v>
      </c>
      <c r="B98" s="29">
        <v>478.4</v>
      </c>
      <c r="C98" s="25">
        <f t="shared" si="20"/>
        <v>263.09999999999997</v>
      </c>
      <c r="D98" s="1"/>
      <c r="E98" s="1"/>
      <c r="F98" s="1"/>
      <c r="G98" s="1"/>
      <c r="I98" s="1">
        <f t="shared" si="13"/>
        <v>0</v>
      </c>
      <c r="J98" s="17">
        <f t="shared" si="14"/>
        <v>0</v>
      </c>
      <c r="K98" s="10">
        <f t="shared" si="21"/>
        <v>7.399999999999977</v>
      </c>
      <c r="L98" s="13">
        <f t="shared" si="22"/>
        <v>0</v>
      </c>
      <c r="N98" s="21">
        <f t="shared" si="23"/>
        <v>2.349999999999998</v>
      </c>
      <c r="O98" s="10">
        <f>COUNTIF(M$43:M97,"*")</f>
        <v>9</v>
      </c>
      <c r="P98" s="34">
        <f t="shared" si="26"/>
      </c>
      <c r="Q98" s="34">
        <f t="shared" si="26"/>
      </c>
      <c r="R98" s="34">
        <f t="shared" si="26"/>
      </c>
      <c r="S98" s="34">
        <f t="shared" si="26"/>
      </c>
      <c r="T98" s="34">
        <f t="shared" si="26"/>
      </c>
      <c r="U98" s="34">
        <f t="shared" si="26"/>
      </c>
      <c r="V98" s="34">
        <f t="shared" si="26"/>
      </c>
      <c r="W98" s="34">
        <f t="shared" si="26"/>
      </c>
      <c r="X98" s="34" t="str">
        <f t="shared" si="26"/>
        <v>ggg</v>
      </c>
      <c r="Y98" s="34">
        <f t="shared" si="26"/>
      </c>
      <c r="Z98" s="34">
        <f t="shared" si="26"/>
      </c>
      <c r="AA98" s="34">
        <f t="shared" si="26"/>
      </c>
      <c r="AB98" s="34">
        <f t="shared" si="26"/>
      </c>
      <c r="AC98" s="34">
        <f t="shared" si="26"/>
      </c>
      <c r="AD98" s="34">
        <f t="shared" si="26"/>
      </c>
      <c r="AE98" s="34">
        <f t="shared" si="26"/>
      </c>
      <c r="AF98" s="34">
        <f t="shared" si="25"/>
      </c>
      <c r="AG98" s="34">
        <f t="shared" si="25"/>
      </c>
      <c r="AH98" s="34">
        <f t="shared" si="25"/>
      </c>
      <c r="AI98" s="34">
        <f t="shared" si="25"/>
      </c>
      <c r="AJ98" s="34">
        <f t="shared" si="25"/>
      </c>
      <c r="AK98" s="34">
        <f t="shared" si="25"/>
      </c>
    </row>
    <row r="99" spans="1:37" ht="15" outlineLevel="1">
      <c r="A99" s="30" t="s">
        <v>117</v>
      </c>
      <c r="B99" s="29">
        <v>478.4</v>
      </c>
      <c r="C99" s="25">
        <f t="shared" si="20"/>
        <v>263.09999999999997</v>
      </c>
      <c r="D99" s="1"/>
      <c r="E99" s="1"/>
      <c r="F99" s="1"/>
      <c r="G99" s="1"/>
      <c r="I99" s="1">
        <f t="shared" si="13"/>
        <v>0</v>
      </c>
      <c r="J99" s="17">
        <f t="shared" si="14"/>
        <v>0</v>
      </c>
      <c r="K99" s="10">
        <f t="shared" si="21"/>
        <v>7.399999999999977</v>
      </c>
      <c r="L99" s="13">
        <f t="shared" si="22"/>
        <v>0</v>
      </c>
      <c r="N99" s="21">
        <f t="shared" si="23"/>
        <v>2.349999999999998</v>
      </c>
      <c r="O99" s="10">
        <f>COUNTIF(M$43:M98,"*")</f>
        <v>9</v>
      </c>
      <c r="P99" s="34">
        <f t="shared" si="26"/>
      </c>
      <c r="Q99" s="34">
        <f t="shared" si="26"/>
      </c>
      <c r="R99" s="34">
        <f t="shared" si="26"/>
      </c>
      <c r="S99" s="34">
        <f t="shared" si="26"/>
      </c>
      <c r="T99" s="34">
        <f t="shared" si="26"/>
      </c>
      <c r="U99" s="34">
        <f t="shared" si="26"/>
      </c>
      <c r="V99" s="34">
        <f t="shared" si="26"/>
      </c>
      <c r="W99" s="34">
        <f t="shared" si="26"/>
      </c>
      <c r="X99" s="34" t="str">
        <f t="shared" si="26"/>
        <v>ggg</v>
      </c>
      <c r="Y99" s="34">
        <f t="shared" si="26"/>
      </c>
      <c r="Z99" s="34">
        <f t="shared" si="26"/>
      </c>
      <c r="AA99" s="34">
        <f t="shared" si="26"/>
      </c>
      <c r="AB99" s="34">
        <f t="shared" si="26"/>
      </c>
      <c r="AC99" s="34">
        <f t="shared" si="26"/>
      </c>
      <c r="AD99" s="34">
        <f t="shared" si="26"/>
      </c>
      <c r="AE99" s="34">
        <f t="shared" si="26"/>
      </c>
      <c r="AF99" s="34">
        <f t="shared" si="25"/>
      </c>
      <c r="AG99" s="34">
        <f t="shared" si="25"/>
      </c>
      <c r="AH99" s="34">
        <f t="shared" si="25"/>
      </c>
      <c r="AI99" s="34">
        <f t="shared" si="25"/>
      </c>
      <c r="AJ99" s="34">
        <f t="shared" si="25"/>
      </c>
      <c r="AK99" s="34">
        <f t="shared" si="25"/>
      </c>
    </row>
    <row r="100" spans="1:37" ht="15" outlineLevel="1">
      <c r="A100" s="1" t="s">
        <v>118</v>
      </c>
      <c r="B100" s="29">
        <v>494.7</v>
      </c>
      <c r="C100" s="25">
        <f t="shared" si="20"/>
        <v>279.4</v>
      </c>
      <c r="D100" s="1"/>
      <c r="E100" s="1"/>
      <c r="F100" s="1"/>
      <c r="G100" s="1"/>
      <c r="I100" s="1">
        <f t="shared" si="13"/>
        <v>0</v>
      </c>
      <c r="J100" s="17">
        <f t="shared" si="14"/>
        <v>16.30000000000001</v>
      </c>
      <c r="K100" s="10">
        <f t="shared" si="21"/>
        <v>23.69999999999999</v>
      </c>
      <c r="L100" s="13">
        <f t="shared" si="22"/>
        <v>1.8111111111111124</v>
      </c>
      <c r="N100" s="21">
        <f t="shared" si="23"/>
        <v>4.1611111111111105</v>
      </c>
      <c r="O100" s="10">
        <f>COUNTIF(M$43:M99,"*")</f>
        <v>9</v>
      </c>
      <c r="P100" s="34">
        <f t="shared" si="26"/>
      </c>
      <c r="Q100" s="34">
        <f t="shared" si="26"/>
      </c>
      <c r="R100" s="34">
        <f t="shared" si="26"/>
      </c>
      <c r="S100" s="34">
        <f t="shared" si="26"/>
      </c>
      <c r="T100" s="34">
        <f t="shared" si="26"/>
      </c>
      <c r="U100" s="34">
        <f t="shared" si="26"/>
      </c>
      <c r="V100" s="34">
        <f t="shared" si="26"/>
      </c>
      <c r="W100" s="34">
        <f t="shared" si="26"/>
      </c>
      <c r="X100" s="34" t="str">
        <f t="shared" si="26"/>
        <v>ggg</v>
      </c>
      <c r="Y100" s="34">
        <f t="shared" si="26"/>
      </c>
      <c r="Z100" s="34">
        <f t="shared" si="26"/>
      </c>
      <c r="AA100" s="34">
        <f t="shared" si="26"/>
      </c>
      <c r="AB100" s="34">
        <f t="shared" si="26"/>
      </c>
      <c r="AC100" s="34">
        <f t="shared" si="26"/>
      </c>
      <c r="AD100" s="34">
        <f t="shared" si="26"/>
      </c>
      <c r="AE100" s="34">
        <f t="shared" si="26"/>
      </c>
      <c r="AF100" s="34">
        <f t="shared" si="25"/>
      </c>
      <c r="AG100" s="34">
        <f t="shared" si="25"/>
      </c>
      <c r="AH100" s="34">
        <f t="shared" si="25"/>
      </c>
      <c r="AI100" s="34">
        <f t="shared" si="25"/>
      </c>
      <c r="AJ100" s="34">
        <f t="shared" si="25"/>
      </c>
      <c r="AK100" s="34">
        <f t="shared" si="25"/>
      </c>
    </row>
    <row r="101" spans="1:37" ht="15" outlineLevel="1">
      <c r="A101" s="1" t="s">
        <v>63</v>
      </c>
      <c r="B101" s="29">
        <v>498.1</v>
      </c>
      <c r="C101" s="25">
        <f t="shared" si="20"/>
        <v>282.8</v>
      </c>
      <c r="D101" s="1"/>
      <c r="E101" s="1"/>
      <c r="F101" s="1"/>
      <c r="G101" s="1"/>
      <c r="I101" s="1">
        <f t="shared" si="13"/>
        <v>0</v>
      </c>
      <c r="J101" s="17">
        <f t="shared" si="14"/>
        <v>3.400000000000034</v>
      </c>
      <c r="K101" s="10">
        <f t="shared" si="21"/>
        <v>27.100000000000023</v>
      </c>
      <c r="L101" s="13">
        <f t="shared" si="22"/>
        <v>0.37777777777778154</v>
      </c>
      <c r="N101" s="21">
        <f t="shared" si="23"/>
        <v>4.538888888888892</v>
      </c>
      <c r="O101" s="10">
        <f>COUNTIF(M$43:M100,"*")</f>
        <v>9</v>
      </c>
      <c r="P101" s="34">
        <f t="shared" si="26"/>
      </c>
      <c r="Q101" s="34">
        <f t="shared" si="26"/>
      </c>
      <c r="R101" s="34">
        <f t="shared" si="26"/>
      </c>
      <c r="S101" s="34">
        <f t="shared" si="26"/>
      </c>
      <c r="T101" s="34">
        <f t="shared" si="26"/>
      </c>
      <c r="U101" s="34">
        <f t="shared" si="26"/>
      </c>
      <c r="V101" s="34">
        <f t="shared" si="26"/>
      </c>
      <c r="W101" s="34">
        <f t="shared" si="26"/>
      </c>
      <c r="X101" s="34" t="str">
        <f t="shared" si="26"/>
        <v>ggg</v>
      </c>
      <c r="Y101" s="34">
        <f t="shared" si="26"/>
      </c>
      <c r="Z101" s="34">
        <f t="shared" si="26"/>
      </c>
      <c r="AA101" s="34">
        <f t="shared" si="26"/>
      </c>
      <c r="AB101" s="34">
        <f t="shared" si="26"/>
      </c>
      <c r="AC101" s="34">
        <f t="shared" si="26"/>
      </c>
      <c r="AD101" s="34">
        <f t="shared" si="26"/>
      </c>
      <c r="AE101" s="34">
        <f t="shared" si="26"/>
      </c>
      <c r="AF101" s="34">
        <f t="shared" si="25"/>
      </c>
      <c r="AG101" s="34">
        <f t="shared" si="25"/>
      </c>
      <c r="AH101" s="34">
        <f t="shared" si="25"/>
      </c>
      <c r="AI101" s="34">
        <f t="shared" si="25"/>
      </c>
      <c r="AJ101" s="34">
        <f t="shared" si="25"/>
      </c>
      <c r="AK101" s="34">
        <f t="shared" si="25"/>
      </c>
    </row>
    <row r="102" spans="1:37" ht="15" outlineLevel="1">
      <c r="A102" s="1" t="s">
        <v>119</v>
      </c>
      <c r="B102" s="29">
        <v>499.4</v>
      </c>
      <c r="C102" s="25">
        <f t="shared" si="20"/>
        <v>284.09999999999997</v>
      </c>
      <c r="D102" s="1"/>
      <c r="E102" s="1"/>
      <c r="F102" s="1"/>
      <c r="G102" s="1"/>
      <c r="I102" s="1">
        <f t="shared" si="13"/>
        <v>0</v>
      </c>
      <c r="J102" s="17">
        <f t="shared" si="14"/>
        <v>1.2999999999999545</v>
      </c>
      <c r="K102" s="10">
        <f t="shared" si="21"/>
        <v>28.399999999999977</v>
      </c>
      <c r="L102" s="13">
        <f t="shared" si="22"/>
        <v>0.14444444444443938</v>
      </c>
      <c r="N102" s="21">
        <f t="shared" si="23"/>
        <v>4.683333333333332</v>
      </c>
      <c r="O102" s="10">
        <f>COUNTIF(M$43:M101,"*")</f>
        <v>9</v>
      </c>
      <c r="P102" s="34">
        <f t="shared" si="26"/>
      </c>
      <c r="Q102" s="34">
        <f t="shared" si="26"/>
      </c>
      <c r="R102" s="34">
        <f t="shared" si="26"/>
      </c>
      <c r="S102" s="34">
        <f t="shared" si="26"/>
      </c>
      <c r="T102" s="34">
        <f t="shared" si="26"/>
      </c>
      <c r="U102" s="34">
        <f t="shared" si="26"/>
      </c>
      <c r="V102" s="34">
        <f t="shared" si="26"/>
      </c>
      <c r="W102" s="34">
        <f t="shared" si="26"/>
      </c>
      <c r="X102" s="34" t="str">
        <f t="shared" si="26"/>
        <v>ggg</v>
      </c>
      <c r="Y102" s="34">
        <f t="shared" si="26"/>
      </c>
      <c r="Z102" s="34">
        <f t="shared" si="26"/>
      </c>
      <c r="AA102" s="34">
        <f t="shared" si="26"/>
      </c>
      <c r="AB102" s="34">
        <f t="shared" si="26"/>
      </c>
      <c r="AC102" s="34">
        <f t="shared" si="26"/>
      </c>
      <c r="AD102" s="34">
        <f t="shared" si="26"/>
      </c>
      <c r="AE102" s="34">
        <f t="shared" si="26"/>
      </c>
      <c r="AF102" s="34">
        <f t="shared" si="25"/>
      </c>
      <c r="AG102" s="34">
        <f t="shared" si="25"/>
      </c>
      <c r="AH102" s="34">
        <f t="shared" si="25"/>
      </c>
      <c r="AI102" s="34">
        <f t="shared" si="25"/>
      </c>
      <c r="AJ102" s="34">
        <f t="shared" si="25"/>
      </c>
      <c r="AK102" s="34">
        <f t="shared" si="25"/>
      </c>
    </row>
    <row r="103" spans="1:37" ht="15" outlineLevel="1">
      <c r="A103" s="1" t="s">
        <v>120</v>
      </c>
      <c r="B103" s="29">
        <v>499.4</v>
      </c>
      <c r="C103" s="25">
        <f t="shared" si="20"/>
        <v>284.09999999999997</v>
      </c>
      <c r="D103" s="1"/>
      <c r="E103" s="1"/>
      <c r="F103" s="1"/>
      <c r="G103" s="1"/>
      <c r="I103" s="1">
        <f t="shared" si="13"/>
        <v>0</v>
      </c>
      <c r="J103" s="17">
        <f t="shared" si="14"/>
        <v>0</v>
      </c>
      <c r="K103" s="10">
        <f t="shared" si="21"/>
        <v>28.399999999999977</v>
      </c>
      <c r="L103" s="13">
        <f t="shared" si="22"/>
        <v>0</v>
      </c>
      <c r="N103" s="21">
        <f t="shared" si="23"/>
        <v>4.683333333333332</v>
      </c>
      <c r="O103" s="10">
        <f>COUNTIF(M$43:M102,"*")</f>
        <v>9</v>
      </c>
      <c r="P103" s="34">
        <f t="shared" si="26"/>
      </c>
      <c r="Q103" s="34">
        <f t="shared" si="26"/>
      </c>
      <c r="R103" s="34">
        <f t="shared" si="26"/>
      </c>
      <c r="S103" s="34">
        <f t="shared" si="26"/>
      </c>
      <c r="T103" s="34">
        <f t="shared" si="26"/>
      </c>
      <c r="U103" s="34">
        <f t="shared" si="26"/>
      </c>
      <c r="V103" s="34">
        <f t="shared" si="26"/>
      </c>
      <c r="W103" s="34">
        <f t="shared" si="26"/>
      </c>
      <c r="X103" s="34" t="str">
        <f t="shared" si="26"/>
        <v>ggg</v>
      </c>
      <c r="Y103" s="34">
        <f t="shared" si="26"/>
      </c>
      <c r="Z103" s="34">
        <f t="shared" si="26"/>
      </c>
      <c r="AA103" s="34">
        <f t="shared" si="26"/>
      </c>
      <c r="AB103" s="34">
        <f t="shared" si="26"/>
      </c>
      <c r="AC103" s="34">
        <f t="shared" si="26"/>
      </c>
      <c r="AD103" s="34">
        <f t="shared" si="26"/>
      </c>
      <c r="AE103" s="34">
        <f t="shared" si="26"/>
      </c>
      <c r="AF103" s="34">
        <f t="shared" si="25"/>
      </c>
      <c r="AG103" s="34">
        <f t="shared" si="25"/>
      </c>
      <c r="AH103" s="34">
        <f t="shared" si="25"/>
      </c>
      <c r="AI103" s="34">
        <f t="shared" si="25"/>
      </c>
      <c r="AJ103" s="34">
        <f t="shared" si="25"/>
      </c>
      <c r="AK103" s="34">
        <f t="shared" si="25"/>
      </c>
    </row>
    <row r="104" spans="1:37" ht="15" outlineLevel="1">
      <c r="A104" s="1" t="s">
        <v>121</v>
      </c>
      <c r="B104" s="29">
        <v>499.4</v>
      </c>
      <c r="C104" s="25">
        <f t="shared" si="20"/>
        <v>284.09999999999997</v>
      </c>
      <c r="D104" s="17" t="s">
        <v>122</v>
      </c>
      <c r="E104" s="1"/>
      <c r="F104" s="1"/>
      <c r="G104" s="1"/>
      <c r="I104" s="1">
        <f t="shared" si="13"/>
        <v>0</v>
      </c>
      <c r="J104" s="17">
        <f t="shared" si="14"/>
        <v>0</v>
      </c>
      <c r="K104" s="10">
        <f t="shared" si="21"/>
        <v>28.399999999999977</v>
      </c>
      <c r="L104" s="13">
        <f t="shared" si="22"/>
        <v>0</v>
      </c>
      <c r="N104" s="21">
        <f t="shared" si="23"/>
        <v>4.683333333333332</v>
      </c>
      <c r="O104" s="10">
        <f>COUNTIF(M$43:M103,"*")</f>
        <v>9</v>
      </c>
      <c r="P104" s="34">
        <f t="shared" si="26"/>
      </c>
      <c r="Q104" s="34">
        <f t="shared" si="26"/>
      </c>
      <c r="R104" s="34">
        <f t="shared" si="26"/>
      </c>
      <c r="S104" s="34">
        <f t="shared" si="26"/>
      </c>
      <c r="T104" s="34">
        <f t="shared" si="26"/>
      </c>
      <c r="U104" s="34">
        <f t="shared" si="26"/>
      </c>
      <c r="V104" s="34">
        <f t="shared" si="26"/>
      </c>
      <c r="W104" s="34">
        <f t="shared" si="26"/>
      </c>
      <c r="X104" s="34" t="str">
        <f t="shared" si="26"/>
        <v>ggg</v>
      </c>
      <c r="Y104" s="34">
        <f t="shared" si="26"/>
      </c>
      <c r="Z104" s="34">
        <f t="shared" si="26"/>
      </c>
      <c r="AA104" s="34">
        <f t="shared" si="26"/>
      </c>
      <c r="AB104" s="34">
        <f t="shared" si="26"/>
      </c>
      <c r="AC104" s="34">
        <f t="shared" si="26"/>
      </c>
      <c r="AD104" s="34">
        <f t="shared" si="26"/>
      </c>
      <c r="AE104" s="34">
        <f t="shared" si="26"/>
      </c>
      <c r="AF104" s="34">
        <f t="shared" si="25"/>
      </c>
      <c r="AG104" s="34">
        <f t="shared" si="25"/>
      </c>
      <c r="AH104" s="34">
        <f t="shared" si="25"/>
      </c>
      <c r="AI104" s="34">
        <f t="shared" si="25"/>
      </c>
      <c r="AJ104" s="34">
        <f t="shared" si="25"/>
      </c>
      <c r="AK104" s="34">
        <f t="shared" si="25"/>
      </c>
    </row>
    <row r="105" spans="1:37" ht="15" outlineLevel="1">
      <c r="A105" s="1" t="s">
        <v>123</v>
      </c>
      <c r="B105" s="29">
        <v>504.4</v>
      </c>
      <c r="C105" s="25">
        <f t="shared" si="20"/>
        <v>289.09999999999997</v>
      </c>
      <c r="D105" s="1" t="s">
        <v>124</v>
      </c>
      <c r="E105" s="1" t="s">
        <v>62</v>
      </c>
      <c r="F105" s="1"/>
      <c r="G105" s="1"/>
      <c r="I105" s="1">
        <f t="shared" si="13"/>
        <v>0</v>
      </c>
      <c r="J105" s="17">
        <f t="shared" si="14"/>
        <v>5</v>
      </c>
      <c r="K105" s="10">
        <f t="shared" si="21"/>
        <v>33.39999999999998</v>
      </c>
      <c r="L105" s="13">
        <f t="shared" si="22"/>
        <v>0.5555555555555556</v>
      </c>
      <c r="N105" s="21">
        <f t="shared" si="23"/>
        <v>5.238888888888887</v>
      </c>
      <c r="O105" s="10">
        <f>COUNTIF(M$43:M104,"*")</f>
        <v>9</v>
      </c>
      <c r="P105" s="34">
        <f t="shared" si="26"/>
      </c>
      <c r="Q105" s="34">
        <f t="shared" si="26"/>
      </c>
      <c r="R105" s="34">
        <f t="shared" si="26"/>
      </c>
      <c r="S105" s="34">
        <f t="shared" si="26"/>
      </c>
      <c r="T105" s="34">
        <f t="shared" si="26"/>
      </c>
      <c r="U105" s="34">
        <f t="shared" si="26"/>
      </c>
      <c r="V105" s="34">
        <f t="shared" si="26"/>
      </c>
      <c r="W105" s="34">
        <f t="shared" si="26"/>
      </c>
      <c r="X105" s="34" t="str">
        <f t="shared" si="26"/>
        <v>ggg</v>
      </c>
      <c r="Y105" s="34">
        <f t="shared" si="26"/>
      </c>
      <c r="Z105" s="34">
        <f t="shared" si="26"/>
      </c>
      <c r="AA105" s="34">
        <f t="shared" si="26"/>
      </c>
      <c r="AB105" s="34">
        <f t="shared" si="26"/>
      </c>
      <c r="AC105" s="34">
        <f t="shared" si="26"/>
      </c>
      <c r="AD105" s="34">
        <f t="shared" si="26"/>
      </c>
      <c r="AE105" s="34">
        <f t="shared" si="26"/>
      </c>
      <c r="AF105" s="34">
        <f t="shared" si="25"/>
      </c>
      <c r="AG105" s="34">
        <f t="shared" si="25"/>
      </c>
      <c r="AH105" s="34">
        <f t="shared" si="25"/>
      </c>
      <c r="AI105" s="34">
        <f t="shared" si="25"/>
      </c>
      <c r="AJ105" s="34">
        <f t="shared" si="25"/>
      </c>
      <c r="AK105" s="34">
        <f t="shared" si="25"/>
      </c>
    </row>
    <row r="106" spans="1:37" ht="15" outlineLevel="1">
      <c r="A106" s="1" t="s">
        <v>125</v>
      </c>
      <c r="B106" s="31">
        <v>529.9</v>
      </c>
      <c r="C106" s="25">
        <f t="shared" si="20"/>
        <v>314.59999999999997</v>
      </c>
      <c r="D106" s="1" t="s">
        <v>126</v>
      </c>
      <c r="E106" s="1"/>
      <c r="F106" s="1"/>
      <c r="G106" s="1" t="s">
        <v>192</v>
      </c>
      <c r="H106" s="21">
        <f>B106-B92</f>
        <v>58.89999999999998</v>
      </c>
      <c r="I106" s="1">
        <f t="shared" si="13"/>
        <v>0.75</v>
      </c>
      <c r="J106" s="17">
        <f t="shared" si="14"/>
        <v>25.5</v>
      </c>
      <c r="K106" s="10">
        <f t="shared" si="21"/>
        <v>58.89999999999998</v>
      </c>
      <c r="L106" s="13">
        <f t="shared" si="22"/>
        <v>2.8333333333333335</v>
      </c>
      <c r="N106" s="21">
        <f t="shared" si="23"/>
        <v>8.072222222222221</v>
      </c>
      <c r="O106" s="10">
        <f>COUNTIF(M$43:M105,"*")</f>
        <v>9</v>
      </c>
      <c r="P106" s="34">
        <f t="shared" si="26"/>
      </c>
      <c r="Q106" s="34">
        <f t="shared" si="26"/>
      </c>
      <c r="R106" s="34">
        <f t="shared" si="26"/>
      </c>
      <c r="S106" s="34">
        <f t="shared" si="26"/>
      </c>
      <c r="T106" s="34">
        <f t="shared" si="26"/>
      </c>
      <c r="U106" s="34">
        <f t="shared" si="26"/>
      </c>
      <c r="V106" s="34">
        <f t="shared" si="26"/>
      </c>
      <c r="W106" s="34">
        <f t="shared" si="26"/>
      </c>
      <c r="X106" s="34" t="str">
        <f t="shared" si="26"/>
        <v>ggg</v>
      </c>
      <c r="Y106" s="34">
        <f t="shared" si="26"/>
      </c>
      <c r="Z106" s="34">
        <f t="shared" si="26"/>
      </c>
      <c r="AA106" s="34">
        <f t="shared" si="26"/>
      </c>
      <c r="AB106" s="34">
        <f t="shared" si="26"/>
      </c>
      <c r="AC106" s="34">
        <f t="shared" si="26"/>
      </c>
      <c r="AD106" s="34">
        <f t="shared" si="26"/>
      </c>
      <c r="AE106" s="34">
        <f t="shared" si="26"/>
      </c>
      <c r="AF106" s="34">
        <f t="shared" si="25"/>
      </c>
      <c r="AG106" s="34">
        <f t="shared" si="25"/>
      </c>
      <c r="AH106" s="34">
        <f t="shared" si="25"/>
      </c>
      <c r="AI106" s="34">
        <f t="shared" si="25"/>
      </c>
      <c r="AJ106" s="34">
        <f t="shared" si="25"/>
      </c>
      <c r="AK106" s="34">
        <f t="shared" si="25"/>
      </c>
    </row>
    <row r="107" spans="1:37" ht="15" outlineLevel="1">
      <c r="A107" s="1" t="s">
        <v>127</v>
      </c>
      <c r="B107" s="31">
        <v>530.4</v>
      </c>
      <c r="C107" s="25">
        <f t="shared" si="20"/>
        <v>315.09999999999997</v>
      </c>
      <c r="D107" s="1" t="s">
        <v>128</v>
      </c>
      <c r="E107" s="1" t="s">
        <v>62</v>
      </c>
      <c r="F107" s="1"/>
      <c r="G107" s="1"/>
      <c r="I107" s="1">
        <f t="shared" si="13"/>
        <v>0</v>
      </c>
      <c r="J107" s="17">
        <f t="shared" si="14"/>
        <v>0.5</v>
      </c>
      <c r="K107" s="10">
        <f t="shared" si="21"/>
        <v>59.39999999999998</v>
      </c>
      <c r="L107" s="13">
        <f t="shared" si="22"/>
        <v>0.8055555555555556</v>
      </c>
      <c r="M107" s="10" t="s">
        <v>193</v>
      </c>
      <c r="N107" s="21">
        <f t="shared" si="23"/>
        <v>8.877777777777776</v>
      </c>
      <c r="O107" s="10">
        <f>COUNTIF(M$43:M106,"*")</f>
        <v>9</v>
      </c>
      <c r="P107" s="34">
        <f t="shared" si="26"/>
      </c>
      <c r="Q107" s="34">
        <f t="shared" si="26"/>
      </c>
      <c r="R107" s="34">
        <f t="shared" si="26"/>
      </c>
      <c r="S107" s="34">
        <f t="shared" si="26"/>
      </c>
      <c r="T107" s="34">
        <f t="shared" si="26"/>
      </c>
      <c r="U107" s="34">
        <f t="shared" si="26"/>
      </c>
      <c r="V107" s="34">
        <f t="shared" si="26"/>
      </c>
      <c r="W107" s="34">
        <f t="shared" si="26"/>
      </c>
      <c r="X107" s="34" t="str">
        <f t="shared" si="26"/>
        <v>ggg</v>
      </c>
      <c r="Y107" s="34">
        <f t="shared" si="26"/>
      </c>
      <c r="Z107" s="34">
        <f t="shared" si="26"/>
      </c>
      <c r="AA107" s="34">
        <f t="shared" si="26"/>
      </c>
      <c r="AB107" s="34">
        <f t="shared" si="26"/>
      </c>
      <c r="AC107" s="34">
        <f t="shared" si="26"/>
      </c>
      <c r="AD107" s="34">
        <f t="shared" si="26"/>
      </c>
      <c r="AE107" s="34">
        <f t="shared" si="26"/>
      </c>
      <c r="AF107" s="34">
        <f t="shared" si="25"/>
      </c>
      <c r="AG107" s="34">
        <f t="shared" si="25"/>
      </c>
      <c r="AH107" s="34">
        <f t="shared" si="25"/>
      </c>
      <c r="AI107" s="34">
        <f t="shared" si="25"/>
      </c>
      <c r="AJ107" s="34">
        <f t="shared" si="25"/>
      </c>
      <c r="AK107" s="34">
        <f t="shared" si="25"/>
      </c>
    </row>
    <row r="108" spans="1:37" ht="15" outlineLevel="1">
      <c r="A108" s="1" t="s">
        <v>63</v>
      </c>
      <c r="B108" s="31">
        <v>530.4</v>
      </c>
      <c r="C108" s="25">
        <f t="shared" si="20"/>
        <v>315.09999999999997</v>
      </c>
      <c r="D108" s="1"/>
      <c r="E108" s="1"/>
      <c r="F108" s="1"/>
      <c r="G108" s="1"/>
      <c r="I108" s="1">
        <f t="shared" si="13"/>
        <v>0</v>
      </c>
      <c r="J108" s="17">
        <f t="shared" si="14"/>
        <v>0</v>
      </c>
      <c r="K108" s="10">
        <f t="shared" si="21"/>
        <v>0</v>
      </c>
      <c r="L108" s="13">
        <f t="shared" si="22"/>
        <v>0</v>
      </c>
      <c r="N108" s="21">
        <f t="shared" si="23"/>
        <v>0</v>
      </c>
      <c r="O108" s="10">
        <f>COUNTIF(M$43:M107,"*")</f>
        <v>10</v>
      </c>
      <c r="P108" s="34">
        <f t="shared" si="26"/>
      </c>
      <c r="Q108" s="34">
        <f t="shared" si="26"/>
      </c>
      <c r="R108" s="34">
        <f t="shared" si="26"/>
      </c>
      <c r="S108" s="34">
        <f t="shared" si="26"/>
      </c>
      <c r="T108" s="34">
        <f t="shared" si="26"/>
      </c>
      <c r="U108" s="34">
        <f t="shared" si="26"/>
      </c>
      <c r="V108" s="34">
        <f t="shared" si="26"/>
      </c>
      <c r="W108" s="34">
        <f t="shared" si="26"/>
      </c>
      <c r="X108" s="34">
        <f t="shared" si="26"/>
      </c>
      <c r="Y108" s="34" t="str">
        <f t="shared" si="26"/>
        <v>ggg</v>
      </c>
      <c r="Z108" s="34">
        <f t="shared" si="26"/>
      </c>
      <c r="AA108" s="34">
        <f t="shared" si="26"/>
      </c>
      <c r="AB108" s="34">
        <f t="shared" si="26"/>
      </c>
      <c r="AC108" s="34">
        <f t="shared" si="26"/>
      </c>
      <c r="AD108" s="34">
        <f t="shared" si="26"/>
      </c>
      <c r="AE108" s="34">
        <f t="shared" si="26"/>
      </c>
      <c r="AF108" s="34">
        <f t="shared" si="25"/>
      </c>
      <c r="AG108" s="34">
        <f t="shared" si="25"/>
      </c>
      <c r="AH108" s="34">
        <f t="shared" si="25"/>
      </c>
      <c r="AI108" s="34">
        <f t="shared" si="25"/>
      </c>
      <c r="AJ108" s="34">
        <f t="shared" si="25"/>
      </c>
      <c r="AK108" s="34">
        <f t="shared" si="25"/>
      </c>
    </row>
    <row r="109" spans="1:37" ht="15" outlineLevel="1">
      <c r="A109" s="1" t="s">
        <v>129</v>
      </c>
      <c r="B109" s="31">
        <v>531</v>
      </c>
      <c r="C109" s="25">
        <f t="shared" si="20"/>
        <v>315.7</v>
      </c>
      <c r="D109" s="1"/>
      <c r="E109" s="1"/>
      <c r="F109" s="1"/>
      <c r="G109" s="1"/>
      <c r="I109" s="1">
        <f t="shared" si="13"/>
        <v>0</v>
      </c>
      <c r="J109" s="17">
        <f t="shared" si="14"/>
        <v>0.6000000000000227</v>
      </c>
      <c r="K109" s="10">
        <f t="shared" si="21"/>
        <v>0.6000000000000227</v>
      </c>
      <c r="L109" s="13">
        <f t="shared" si="22"/>
        <v>0.06666666666666919</v>
      </c>
      <c r="N109" s="21">
        <f t="shared" si="23"/>
        <v>0.06666666666666919</v>
      </c>
      <c r="O109" s="10">
        <f>COUNTIF(M$43:M108,"*")</f>
        <v>10</v>
      </c>
      <c r="P109" s="34">
        <f t="shared" si="26"/>
      </c>
      <c r="Q109" s="34">
        <f t="shared" si="26"/>
      </c>
      <c r="R109" s="34">
        <f t="shared" si="26"/>
      </c>
      <c r="S109" s="34">
        <f t="shared" si="26"/>
      </c>
      <c r="T109" s="34">
        <f t="shared" si="26"/>
      </c>
      <c r="U109" s="34">
        <f t="shared" si="26"/>
      </c>
      <c r="V109" s="34">
        <f t="shared" si="26"/>
      </c>
      <c r="W109" s="34">
        <f t="shared" si="26"/>
      </c>
      <c r="X109" s="34">
        <f t="shared" si="26"/>
      </c>
      <c r="Y109" s="34" t="str">
        <f t="shared" si="26"/>
        <v>ggg</v>
      </c>
      <c r="Z109" s="34">
        <f t="shared" si="26"/>
      </c>
      <c r="AA109" s="34">
        <f t="shared" si="26"/>
      </c>
      <c r="AB109" s="34">
        <f t="shared" si="26"/>
      </c>
      <c r="AC109" s="34">
        <f t="shared" si="26"/>
      </c>
      <c r="AD109" s="34">
        <f t="shared" si="26"/>
      </c>
      <c r="AE109" s="34">
        <f t="shared" si="26"/>
      </c>
      <c r="AF109" s="34">
        <f t="shared" si="25"/>
      </c>
      <c r="AG109" s="34">
        <f t="shared" si="25"/>
      </c>
      <c r="AH109" s="34">
        <f t="shared" si="25"/>
      </c>
      <c r="AI109" s="34">
        <f t="shared" si="25"/>
      </c>
      <c r="AJ109" s="34">
        <f t="shared" si="25"/>
      </c>
      <c r="AK109" s="34">
        <f t="shared" si="25"/>
      </c>
    </row>
    <row r="110" spans="1:37" ht="15" outlineLevel="1">
      <c r="A110" s="32" t="s">
        <v>130</v>
      </c>
      <c r="B110" s="31">
        <v>532.3</v>
      </c>
      <c r="C110" s="25">
        <f t="shared" si="20"/>
        <v>316.99999999999994</v>
      </c>
      <c r="D110" s="1" t="s">
        <v>131</v>
      </c>
      <c r="E110" s="1" t="s">
        <v>62</v>
      </c>
      <c r="F110" s="1"/>
      <c r="G110" s="1"/>
      <c r="I110" s="1">
        <f t="shared" si="13"/>
        <v>0</v>
      </c>
      <c r="J110" s="17">
        <f t="shared" si="14"/>
        <v>1.2999999999999545</v>
      </c>
      <c r="K110" s="10">
        <f t="shared" si="21"/>
        <v>1.8999999999999773</v>
      </c>
      <c r="L110" s="13">
        <f t="shared" si="22"/>
        <v>0.14444444444443938</v>
      </c>
      <c r="N110" s="21">
        <f t="shared" si="23"/>
        <v>0.21111111111110858</v>
      </c>
      <c r="O110" s="10">
        <f>COUNTIF(M$43:M109,"*")</f>
        <v>10</v>
      </c>
      <c r="P110" s="34">
        <f t="shared" si="26"/>
      </c>
      <c r="Q110" s="34">
        <f t="shared" si="26"/>
      </c>
      <c r="R110" s="34">
        <f t="shared" si="26"/>
      </c>
      <c r="S110" s="34">
        <f t="shared" si="26"/>
      </c>
      <c r="T110" s="34">
        <f t="shared" si="26"/>
      </c>
      <c r="U110" s="34">
        <f t="shared" si="26"/>
      </c>
      <c r="V110" s="34">
        <f t="shared" si="26"/>
      </c>
      <c r="W110" s="34">
        <f t="shared" si="26"/>
      </c>
      <c r="X110" s="34">
        <f t="shared" si="26"/>
      </c>
      <c r="Y110" s="34" t="str">
        <f t="shared" si="26"/>
        <v>ggg</v>
      </c>
      <c r="Z110" s="34">
        <f t="shared" si="26"/>
      </c>
      <c r="AA110" s="34">
        <f t="shared" si="26"/>
      </c>
      <c r="AB110" s="34">
        <f t="shared" si="26"/>
      </c>
      <c r="AC110" s="34">
        <f t="shared" si="26"/>
      </c>
      <c r="AD110" s="34">
        <f t="shared" si="26"/>
      </c>
      <c r="AE110" s="34">
        <f aca="true" t="shared" si="27" ref="AE110:AK125">IF(($O110)=AE$6,"ggg","")</f>
      </c>
      <c r="AF110" s="34">
        <f t="shared" si="27"/>
      </c>
      <c r="AG110" s="34">
        <f t="shared" si="27"/>
      </c>
      <c r="AH110" s="34">
        <f t="shared" si="27"/>
      </c>
      <c r="AI110" s="34">
        <f t="shared" si="27"/>
      </c>
      <c r="AJ110" s="34">
        <f t="shared" si="27"/>
      </c>
      <c r="AK110" s="34">
        <f t="shared" si="27"/>
      </c>
    </row>
    <row r="111" spans="1:37" ht="15" outlineLevel="1">
      <c r="A111" s="32" t="s">
        <v>132</v>
      </c>
      <c r="B111" s="31">
        <v>532.3</v>
      </c>
      <c r="C111" s="25">
        <f t="shared" si="20"/>
        <v>316.99999999999994</v>
      </c>
      <c r="D111" s="1" t="s">
        <v>133</v>
      </c>
      <c r="E111" s="1" t="s">
        <v>134</v>
      </c>
      <c r="F111" s="1" t="s">
        <v>134</v>
      </c>
      <c r="G111" s="1"/>
      <c r="I111" s="1">
        <f t="shared" si="13"/>
        <v>0</v>
      </c>
      <c r="J111" s="17">
        <f t="shared" si="14"/>
        <v>0</v>
      </c>
      <c r="K111" s="10">
        <f t="shared" si="21"/>
        <v>1.8999999999999773</v>
      </c>
      <c r="L111" s="13">
        <f t="shared" si="22"/>
        <v>0</v>
      </c>
      <c r="N111" s="21">
        <f t="shared" si="23"/>
        <v>0.21111111111110858</v>
      </c>
      <c r="O111" s="10">
        <f>COUNTIF(M$43:M110,"*")</f>
        <v>10</v>
      </c>
      <c r="P111" s="34">
        <f aca="true" t="shared" si="28" ref="P111:AE126">IF(($O111)=P$6,"ggg","")</f>
      </c>
      <c r="Q111" s="34">
        <f t="shared" si="28"/>
      </c>
      <c r="R111" s="34">
        <f t="shared" si="28"/>
      </c>
      <c r="S111" s="34">
        <f t="shared" si="28"/>
      </c>
      <c r="T111" s="34">
        <f t="shared" si="28"/>
      </c>
      <c r="U111" s="34">
        <f t="shared" si="28"/>
      </c>
      <c r="V111" s="34">
        <f t="shared" si="28"/>
      </c>
      <c r="W111" s="34">
        <f t="shared" si="28"/>
      </c>
      <c r="X111" s="34">
        <f t="shared" si="28"/>
      </c>
      <c r="Y111" s="34" t="str">
        <f t="shared" si="28"/>
        <v>ggg</v>
      </c>
      <c r="Z111" s="34">
        <f t="shared" si="28"/>
      </c>
      <c r="AA111" s="34">
        <f t="shared" si="28"/>
      </c>
      <c r="AB111" s="34">
        <f t="shared" si="28"/>
      </c>
      <c r="AC111" s="34">
        <f t="shared" si="28"/>
      </c>
      <c r="AD111" s="34">
        <f t="shared" si="28"/>
      </c>
      <c r="AE111" s="34">
        <f t="shared" si="27"/>
      </c>
      <c r="AF111" s="34">
        <f t="shared" si="27"/>
      </c>
      <c r="AG111" s="34">
        <f t="shared" si="27"/>
      </c>
      <c r="AH111" s="34">
        <f t="shared" si="27"/>
      </c>
      <c r="AI111" s="34">
        <f t="shared" si="27"/>
      </c>
      <c r="AJ111" s="34">
        <f t="shared" si="27"/>
      </c>
      <c r="AK111" s="34">
        <f t="shared" si="27"/>
      </c>
    </row>
    <row r="112" spans="1:37" ht="15" outlineLevel="1">
      <c r="A112" s="32" t="s">
        <v>63</v>
      </c>
      <c r="B112" s="31">
        <v>532.3</v>
      </c>
      <c r="C112" s="25">
        <f t="shared" si="20"/>
        <v>316.99999999999994</v>
      </c>
      <c r="D112" s="1"/>
      <c r="E112" s="1"/>
      <c r="F112" s="1"/>
      <c r="G112" s="1"/>
      <c r="I112" s="1">
        <f t="shared" si="13"/>
        <v>0</v>
      </c>
      <c r="J112" s="17">
        <f t="shared" si="14"/>
        <v>0</v>
      </c>
      <c r="K112" s="10">
        <f t="shared" si="21"/>
        <v>1.8999999999999773</v>
      </c>
      <c r="L112" s="13">
        <f t="shared" si="22"/>
        <v>0</v>
      </c>
      <c r="N112" s="21">
        <f t="shared" si="23"/>
        <v>0.21111111111110858</v>
      </c>
      <c r="O112" s="10">
        <f>COUNTIF(M$43:M111,"*")</f>
        <v>10</v>
      </c>
      <c r="P112" s="34">
        <f t="shared" si="28"/>
      </c>
      <c r="Q112" s="34">
        <f t="shared" si="28"/>
      </c>
      <c r="R112" s="34">
        <f t="shared" si="28"/>
      </c>
      <c r="S112" s="34">
        <f t="shared" si="28"/>
      </c>
      <c r="T112" s="34">
        <f t="shared" si="28"/>
      </c>
      <c r="U112" s="34">
        <f t="shared" si="28"/>
      </c>
      <c r="V112" s="34">
        <f t="shared" si="28"/>
      </c>
      <c r="W112" s="34">
        <f t="shared" si="28"/>
      </c>
      <c r="X112" s="34">
        <f t="shared" si="28"/>
      </c>
      <c r="Y112" s="34" t="str">
        <f t="shared" si="28"/>
        <v>ggg</v>
      </c>
      <c r="Z112" s="34">
        <f t="shared" si="28"/>
      </c>
      <c r="AA112" s="34">
        <f t="shared" si="28"/>
      </c>
      <c r="AB112" s="34">
        <f t="shared" si="28"/>
      </c>
      <c r="AC112" s="34">
        <f t="shared" si="28"/>
      </c>
      <c r="AD112" s="34">
        <f t="shared" si="28"/>
      </c>
      <c r="AE112" s="34">
        <f t="shared" si="27"/>
      </c>
      <c r="AF112" s="34">
        <f t="shared" si="27"/>
      </c>
      <c r="AG112" s="34">
        <f t="shared" si="27"/>
      </c>
      <c r="AH112" s="34">
        <f t="shared" si="27"/>
      </c>
      <c r="AI112" s="34">
        <f t="shared" si="27"/>
      </c>
      <c r="AJ112" s="34">
        <f t="shared" si="27"/>
      </c>
      <c r="AK112" s="34">
        <f t="shared" si="27"/>
      </c>
    </row>
    <row r="113" spans="1:37" ht="15" outlineLevel="1">
      <c r="A113" s="1" t="s">
        <v>135</v>
      </c>
      <c r="B113" s="31">
        <v>537.5</v>
      </c>
      <c r="C113" s="25">
        <f t="shared" si="20"/>
        <v>322.2</v>
      </c>
      <c r="D113" s="1"/>
      <c r="E113" s="1"/>
      <c r="F113" s="1"/>
      <c r="G113" s="1"/>
      <c r="I113" s="1">
        <f t="shared" si="13"/>
        <v>0</v>
      </c>
      <c r="J113" s="17">
        <f t="shared" si="14"/>
        <v>5.2000000000000455</v>
      </c>
      <c r="K113" s="10">
        <f t="shared" si="21"/>
        <v>7.100000000000023</v>
      </c>
      <c r="L113" s="13">
        <f t="shared" si="22"/>
        <v>0.5777777777777828</v>
      </c>
      <c r="N113" s="21">
        <f t="shared" si="23"/>
        <v>0.7888888888888914</v>
      </c>
      <c r="O113" s="10">
        <f>COUNTIF(M$43:M112,"*")</f>
        <v>10</v>
      </c>
      <c r="P113" s="34">
        <f t="shared" si="28"/>
      </c>
      <c r="Q113" s="34">
        <f t="shared" si="28"/>
      </c>
      <c r="R113" s="34">
        <f t="shared" si="28"/>
      </c>
      <c r="S113" s="34">
        <f t="shared" si="28"/>
      </c>
      <c r="T113" s="34">
        <f t="shared" si="28"/>
      </c>
      <c r="U113" s="34">
        <f t="shared" si="28"/>
      </c>
      <c r="V113" s="34">
        <f t="shared" si="28"/>
      </c>
      <c r="W113" s="34">
        <f t="shared" si="28"/>
      </c>
      <c r="X113" s="34">
        <f t="shared" si="28"/>
      </c>
      <c r="Y113" s="34" t="str">
        <f t="shared" si="28"/>
        <v>ggg</v>
      </c>
      <c r="Z113" s="34">
        <f t="shared" si="28"/>
      </c>
      <c r="AA113" s="34">
        <f t="shared" si="28"/>
      </c>
      <c r="AB113" s="34">
        <f t="shared" si="28"/>
      </c>
      <c r="AC113" s="34">
        <f t="shared" si="28"/>
      </c>
      <c r="AD113" s="34">
        <f t="shared" si="28"/>
      </c>
      <c r="AE113" s="34">
        <f t="shared" si="27"/>
      </c>
      <c r="AF113" s="34">
        <f t="shared" si="27"/>
      </c>
      <c r="AG113" s="34">
        <f t="shared" si="27"/>
      </c>
      <c r="AH113" s="34">
        <f t="shared" si="27"/>
      </c>
      <c r="AI113" s="34">
        <f t="shared" si="27"/>
      </c>
      <c r="AJ113" s="34">
        <f t="shared" si="27"/>
      </c>
      <c r="AK113" s="34">
        <f t="shared" si="27"/>
      </c>
    </row>
    <row r="114" spans="1:37" ht="15" outlineLevel="1">
      <c r="A114" s="1" t="s">
        <v>136</v>
      </c>
      <c r="B114" s="31">
        <v>540</v>
      </c>
      <c r="C114" s="25">
        <f t="shared" si="20"/>
        <v>324.7</v>
      </c>
      <c r="D114" s="1" t="s">
        <v>137</v>
      </c>
      <c r="E114" s="1" t="s">
        <v>62</v>
      </c>
      <c r="F114" s="1" t="s">
        <v>178</v>
      </c>
      <c r="G114" s="1"/>
      <c r="I114" s="1">
        <f t="shared" si="13"/>
        <v>0</v>
      </c>
      <c r="J114" s="17">
        <f t="shared" si="14"/>
        <v>2.5</v>
      </c>
      <c r="K114" s="10">
        <f t="shared" si="21"/>
        <v>9.600000000000023</v>
      </c>
      <c r="L114" s="13">
        <f t="shared" si="22"/>
        <v>0.2777777777777778</v>
      </c>
      <c r="N114" s="21">
        <f t="shared" si="23"/>
        <v>1.066666666666669</v>
      </c>
      <c r="O114" s="10">
        <f>COUNTIF(M$43:M113,"*")</f>
        <v>10</v>
      </c>
      <c r="P114" s="34">
        <f t="shared" si="28"/>
      </c>
      <c r="Q114" s="34">
        <f t="shared" si="28"/>
      </c>
      <c r="R114" s="34">
        <f t="shared" si="28"/>
      </c>
      <c r="S114" s="34">
        <f t="shared" si="28"/>
      </c>
      <c r="T114" s="34">
        <f t="shared" si="28"/>
      </c>
      <c r="U114" s="34">
        <f t="shared" si="28"/>
      </c>
      <c r="V114" s="34">
        <f t="shared" si="28"/>
      </c>
      <c r="W114" s="34">
        <f t="shared" si="28"/>
      </c>
      <c r="X114" s="34">
        <f t="shared" si="28"/>
      </c>
      <c r="Y114" s="34" t="str">
        <f t="shared" si="28"/>
        <v>ggg</v>
      </c>
      <c r="Z114" s="34">
        <f t="shared" si="28"/>
      </c>
      <c r="AA114" s="34">
        <f t="shared" si="28"/>
      </c>
      <c r="AB114" s="34">
        <f t="shared" si="28"/>
      </c>
      <c r="AC114" s="34">
        <f t="shared" si="28"/>
      </c>
      <c r="AD114" s="34">
        <f t="shared" si="28"/>
      </c>
      <c r="AE114" s="34">
        <f t="shared" si="27"/>
      </c>
      <c r="AF114" s="34">
        <f t="shared" si="27"/>
      </c>
      <c r="AG114" s="34">
        <f t="shared" si="27"/>
      </c>
      <c r="AH114" s="34">
        <f t="shared" si="27"/>
      </c>
      <c r="AI114" s="34">
        <f t="shared" si="27"/>
      </c>
      <c r="AJ114" s="34">
        <f t="shared" si="27"/>
      </c>
      <c r="AK114" s="34">
        <f t="shared" si="27"/>
      </c>
    </row>
    <row r="115" spans="1:37" ht="15" outlineLevel="1">
      <c r="A115" s="1" t="s">
        <v>138</v>
      </c>
      <c r="B115" s="31">
        <v>541.6</v>
      </c>
      <c r="C115" s="25">
        <f t="shared" si="20"/>
        <v>326.3</v>
      </c>
      <c r="D115" s="1"/>
      <c r="E115" s="1"/>
      <c r="F115" s="1"/>
      <c r="G115" s="1"/>
      <c r="I115" s="1">
        <f t="shared" si="13"/>
        <v>0</v>
      </c>
      <c r="J115" s="17">
        <f t="shared" si="14"/>
        <v>1.6000000000000227</v>
      </c>
      <c r="K115" s="10">
        <f t="shared" si="21"/>
        <v>11.200000000000045</v>
      </c>
      <c r="L115" s="13">
        <f t="shared" si="22"/>
        <v>0.1777777777777803</v>
      </c>
      <c r="N115" s="21">
        <f t="shared" si="23"/>
        <v>1.2444444444444493</v>
      </c>
      <c r="O115" s="10">
        <f>COUNTIF(M$43:M114,"*")</f>
        <v>10</v>
      </c>
      <c r="P115" s="34">
        <f t="shared" si="28"/>
      </c>
      <c r="Q115" s="34">
        <f t="shared" si="28"/>
      </c>
      <c r="R115" s="34">
        <f t="shared" si="28"/>
      </c>
      <c r="S115" s="34">
        <f t="shared" si="28"/>
      </c>
      <c r="T115" s="34">
        <f t="shared" si="28"/>
      </c>
      <c r="U115" s="34">
        <f t="shared" si="28"/>
      </c>
      <c r="V115" s="34">
        <f t="shared" si="28"/>
      </c>
      <c r="W115" s="34">
        <f t="shared" si="28"/>
      </c>
      <c r="X115" s="34">
        <f t="shared" si="28"/>
      </c>
      <c r="Y115" s="34" t="str">
        <f t="shared" si="28"/>
        <v>ggg</v>
      </c>
      <c r="Z115" s="34">
        <f t="shared" si="28"/>
      </c>
      <c r="AA115" s="34">
        <f t="shared" si="28"/>
      </c>
      <c r="AB115" s="34">
        <f t="shared" si="28"/>
      </c>
      <c r="AC115" s="34">
        <f t="shared" si="28"/>
      </c>
      <c r="AD115" s="34">
        <f t="shared" si="28"/>
      </c>
      <c r="AE115" s="34">
        <f t="shared" si="27"/>
      </c>
      <c r="AF115" s="34">
        <f t="shared" si="27"/>
      </c>
      <c r="AG115" s="34">
        <f t="shared" si="27"/>
      </c>
      <c r="AH115" s="34">
        <f t="shared" si="27"/>
      </c>
      <c r="AI115" s="34">
        <f t="shared" si="27"/>
      </c>
      <c r="AJ115" s="34">
        <f t="shared" si="27"/>
      </c>
      <c r="AK115" s="34">
        <f t="shared" si="27"/>
      </c>
    </row>
    <row r="116" spans="1:37" ht="15" outlineLevel="1">
      <c r="A116" s="1" t="s">
        <v>139</v>
      </c>
      <c r="B116" s="31">
        <v>542.3</v>
      </c>
      <c r="C116" s="25">
        <f t="shared" si="20"/>
        <v>326.99999999999994</v>
      </c>
      <c r="D116" s="1" t="s">
        <v>140</v>
      </c>
      <c r="E116" s="1" t="s">
        <v>62</v>
      </c>
      <c r="F116" s="1"/>
      <c r="G116" s="1"/>
      <c r="I116" s="1">
        <f t="shared" si="13"/>
        <v>0</v>
      </c>
      <c r="J116" s="17">
        <f t="shared" si="14"/>
        <v>0.6999999999999318</v>
      </c>
      <c r="K116" s="10">
        <f t="shared" si="21"/>
        <v>11.899999999999977</v>
      </c>
      <c r="L116" s="13">
        <f t="shared" si="22"/>
        <v>0.0777777777777702</v>
      </c>
      <c r="N116" s="21">
        <f t="shared" si="23"/>
        <v>1.3222222222222195</v>
      </c>
      <c r="O116" s="10">
        <f>COUNTIF(M$43:M115,"*")</f>
        <v>10</v>
      </c>
      <c r="P116" s="34">
        <f t="shared" si="28"/>
      </c>
      <c r="Q116" s="34">
        <f t="shared" si="28"/>
      </c>
      <c r="R116" s="34">
        <f t="shared" si="28"/>
      </c>
      <c r="S116" s="34">
        <f t="shared" si="28"/>
      </c>
      <c r="T116" s="34">
        <f t="shared" si="28"/>
      </c>
      <c r="U116" s="34">
        <f t="shared" si="28"/>
      </c>
      <c r="V116" s="34">
        <f t="shared" si="28"/>
      </c>
      <c r="W116" s="34">
        <f t="shared" si="28"/>
      </c>
      <c r="X116" s="34">
        <f t="shared" si="28"/>
      </c>
      <c r="Y116" s="34" t="str">
        <f t="shared" si="28"/>
        <v>ggg</v>
      </c>
      <c r="Z116" s="34">
        <f t="shared" si="28"/>
      </c>
      <c r="AA116" s="34">
        <f t="shared" si="28"/>
      </c>
      <c r="AB116" s="34">
        <f t="shared" si="28"/>
      </c>
      <c r="AC116" s="34">
        <f t="shared" si="28"/>
      </c>
      <c r="AD116" s="34">
        <f t="shared" si="28"/>
      </c>
      <c r="AE116" s="34">
        <f t="shared" si="27"/>
      </c>
      <c r="AF116" s="34">
        <f t="shared" si="27"/>
      </c>
      <c r="AG116" s="34">
        <f t="shared" si="27"/>
      </c>
      <c r="AH116" s="34">
        <f t="shared" si="27"/>
      </c>
      <c r="AI116" s="34">
        <f t="shared" si="27"/>
      </c>
      <c r="AJ116" s="34">
        <f t="shared" si="27"/>
      </c>
      <c r="AK116" s="34">
        <f t="shared" si="27"/>
      </c>
    </row>
    <row r="117" spans="1:37" ht="15" outlineLevel="1">
      <c r="A117" s="1" t="s">
        <v>63</v>
      </c>
      <c r="B117" s="31">
        <v>546.7</v>
      </c>
      <c r="C117" s="25">
        <f t="shared" si="20"/>
        <v>331.40000000000003</v>
      </c>
      <c r="D117" s="1"/>
      <c r="E117" s="1"/>
      <c r="F117" s="1"/>
      <c r="G117" s="1"/>
      <c r="I117" s="1">
        <f t="shared" si="13"/>
        <v>0</v>
      </c>
      <c r="J117" s="17">
        <f t="shared" si="14"/>
        <v>4.400000000000091</v>
      </c>
      <c r="K117" s="10">
        <f t="shared" si="21"/>
        <v>16.300000000000068</v>
      </c>
      <c r="L117" s="13">
        <f t="shared" si="22"/>
        <v>0.488888888888899</v>
      </c>
      <c r="N117" s="21">
        <f t="shared" si="23"/>
        <v>1.8111111111111184</v>
      </c>
      <c r="O117" s="10">
        <f>COUNTIF(M$43:M116,"*")</f>
        <v>10</v>
      </c>
      <c r="P117" s="34">
        <f t="shared" si="28"/>
      </c>
      <c r="Q117" s="34">
        <f t="shared" si="28"/>
      </c>
      <c r="R117" s="34">
        <f t="shared" si="28"/>
      </c>
      <c r="S117" s="34">
        <f t="shared" si="28"/>
      </c>
      <c r="T117" s="34">
        <f t="shared" si="28"/>
      </c>
      <c r="U117" s="34">
        <f t="shared" si="28"/>
      </c>
      <c r="V117" s="34">
        <f t="shared" si="28"/>
      </c>
      <c r="W117" s="34">
        <f t="shared" si="28"/>
      </c>
      <c r="X117" s="34">
        <f t="shared" si="28"/>
      </c>
      <c r="Y117" s="34" t="str">
        <f t="shared" si="28"/>
        <v>ggg</v>
      </c>
      <c r="Z117" s="34">
        <f t="shared" si="28"/>
      </c>
      <c r="AA117" s="34">
        <f t="shared" si="28"/>
      </c>
      <c r="AB117" s="34">
        <f t="shared" si="28"/>
      </c>
      <c r="AC117" s="34">
        <f t="shared" si="28"/>
      </c>
      <c r="AD117" s="34">
        <f t="shared" si="28"/>
      </c>
      <c r="AE117" s="34">
        <f t="shared" si="27"/>
      </c>
      <c r="AF117" s="34">
        <f t="shared" si="27"/>
      </c>
      <c r="AG117" s="34">
        <f t="shared" si="27"/>
      </c>
      <c r="AH117" s="34">
        <f t="shared" si="27"/>
      </c>
      <c r="AI117" s="34">
        <f t="shared" si="27"/>
      </c>
      <c r="AJ117" s="34">
        <f t="shared" si="27"/>
      </c>
      <c r="AK117" s="34">
        <f t="shared" si="27"/>
      </c>
    </row>
    <row r="118" spans="1:37" ht="15" outlineLevel="1">
      <c r="A118" s="1" t="s">
        <v>63</v>
      </c>
      <c r="B118" s="31">
        <v>547.6</v>
      </c>
      <c r="C118" s="25">
        <f t="shared" si="20"/>
        <v>332.3</v>
      </c>
      <c r="D118" s="1"/>
      <c r="E118" s="1"/>
      <c r="F118" s="1"/>
      <c r="G118" s="1"/>
      <c r="I118" s="1">
        <f t="shared" si="13"/>
        <v>0</v>
      </c>
      <c r="J118" s="17">
        <f t="shared" si="14"/>
        <v>0.8999999999999773</v>
      </c>
      <c r="K118" s="10">
        <f t="shared" si="21"/>
        <v>17.200000000000045</v>
      </c>
      <c r="L118" s="13">
        <f t="shared" si="22"/>
        <v>0.09999999999999748</v>
      </c>
      <c r="N118" s="21">
        <f t="shared" si="23"/>
        <v>1.9111111111111159</v>
      </c>
      <c r="O118" s="10">
        <f>COUNTIF(M$43:M117,"*")</f>
        <v>10</v>
      </c>
      <c r="P118" s="34">
        <f t="shared" si="28"/>
      </c>
      <c r="Q118" s="34">
        <f t="shared" si="28"/>
      </c>
      <c r="R118" s="34">
        <f t="shared" si="28"/>
      </c>
      <c r="S118" s="34">
        <f t="shared" si="28"/>
      </c>
      <c r="T118" s="34">
        <f t="shared" si="28"/>
      </c>
      <c r="U118" s="34">
        <f t="shared" si="28"/>
      </c>
      <c r="V118" s="34">
        <f t="shared" si="28"/>
      </c>
      <c r="W118" s="34">
        <f t="shared" si="28"/>
      </c>
      <c r="X118" s="34">
        <f t="shared" si="28"/>
      </c>
      <c r="Y118" s="34" t="str">
        <f t="shared" si="28"/>
        <v>ggg</v>
      </c>
      <c r="Z118" s="34">
        <f t="shared" si="28"/>
      </c>
      <c r="AA118" s="34">
        <f t="shared" si="28"/>
      </c>
      <c r="AB118" s="34">
        <f t="shared" si="28"/>
      </c>
      <c r="AC118" s="34">
        <f t="shared" si="28"/>
      </c>
      <c r="AD118" s="34">
        <f t="shared" si="28"/>
      </c>
      <c r="AE118" s="34">
        <f t="shared" si="27"/>
      </c>
      <c r="AF118" s="34">
        <f t="shared" si="27"/>
      </c>
      <c r="AG118" s="34">
        <f t="shared" si="27"/>
      </c>
      <c r="AH118" s="34">
        <f t="shared" si="27"/>
      </c>
      <c r="AI118" s="34">
        <f t="shared" si="27"/>
      </c>
      <c r="AJ118" s="34">
        <f t="shared" si="27"/>
      </c>
      <c r="AK118" s="34">
        <f t="shared" si="27"/>
      </c>
    </row>
    <row r="119" spans="1:37" ht="15" outlineLevel="1">
      <c r="A119" s="1" t="s">
        <v>141</v>
      </c>
      <c r="B119" s="31">
        <v>547.7</v>
      </c>
      <c r="C119" s="25">
        <f t="shared" si="20"/>
        <v>332.40000000000003</v>
      </c>
      <c r="D119" s="1" t="s">
        <v>142</v>
      </c>
      <c r="E119" s="1" t="s">
        <v>62</v>
      </c>
      <c r="F119" s="1" t="s">
        <v>178</v>
      </c>
      <c r="G119" s="1"/>
      <c r="I119" s="1">
        <f t="shared" si="13"/>
        <v>0</v>
      </c>
      <c r="J119" s="17">
        <f t="shared" si="14"/>
        <v>0.10000000000002274</v>
      </c>
      <c r="K119" s="10">
        <f t="shared" si="21"/>
        <v>17.300000000000068</v>
      </c>
      <c r="L119" s="13">
        <f t="shared" si="22"/>
        <v>0.011111111111113637</v>
      </c>
      <c r="N119" s="21">
        <f t="shared" si="23"/>
        <v>1.9222222222222296</v>
      </c>
      <c r="O119" s="10">
        <f>COUNTIF(M$43:M118,"*")</f>
        <v>10</v>
      </c>
      <c r="P119" s="34">
        <f t="shared" si="28"/>
      </c>
      <c r="Q119" s="34">
        <f t="shared" si="28"/>
      </c>
      <c r="R119" s="34">
        <f t="shared" si="28"/>
      </c>
      <c r="S119" s="34">
        <f t="shared" si="28"/>
      </c>
      <c r="T119" s="34">
        <f t="shared" si="28"/>
      </c>
      <c r="U119" s="34">
        <f t="shared" si="28"/>
      </c>
      <c r="V119" s="34">
        <f t="shared" si="28"/>
      </c>
      <c r="W119" s="34">
        <f t="shared" si="28"/>
      </c>
      <c r="X119" s="34">
        <f t="shared" si="28"/>
      </c>
      <c r="Y119" s="34" t="str">
        <f t="shared" si="28"/>
        <v>ggg</v>
      </c>
      <c r="Z119" s="34">
        <f t="shared" si="28"/>
      </c>
      <c r="AA119" s="34">
        <f t="shared" si="28"/>
      </c>
      <c r="AB119" s="34">
        <f t="shared" si="28"/>
      </c>
      <c r="AC119" s="34">
        <f t="shared" si="28"/>
      </c>
      <c r="AD119" s="34">
        <f t="shared" si="28"/>
      </c>
      <c r="AE119" s="34">
        <f t="shared" si="27"/>
      </c>
      <c r="AF119" s="34">
        <f t="shared" si="27"/>
      </c>
      <c r="AG119" s="34">
        <f t="shared" si="27"/>
      </c>
      <c r="AH119" s="34">
        <f t="shared" si="27"/>
      </c>
      <c r="AI119" s="34">
        <f t="shared" si="27"/>
      </c>
      <c r="AJ119" s="34">
        <f t="shared" si="27"/>
      </c>
      <c r="AK119" s="34">
        <f t="shared" si="27"/>
      </c>
    </row>
    <row r="120" spans="1:37" ht="15" outlineLevel="1">
      <c r="A120" s="1" t="s">
        <v>143</v>
      </c>
      <c r="B120" s="31">
        <v>548.2</v>
      </c>
      <c r="C120" s="25">
        <f t="shared" si="20"/>
        <v>332.90000000000003</v>
      </c>
      <c r="D120" s="1" t="s">
        <v>144</v>
      </c>
      <c r="E120" s="1" t="s">
        <v>62</v>
      </c>
      <c r="F120" s="1"/>
      <c r="G120" s="1"/>
      <c r="I120" s="1">
        <f t="shared" si="13"/>
        <v>0</v>
      </c>
      <c r="J120" s="17">
        <f t="shared" si="14"/>
        <v>0.5</v>
      </c>
      <c r="K120" s="10">
        <f t="shared" si="21"/>
        <v>17.800000000000068</v>
      </c>
      <c r="L120" s="13">
        <f t="shared" si="22"/>
        <v>0.05555555555555555</v>
      </c>
      <c r="N120" s="21">
        <f t="shared" si="23"/>
        <v>1.9777777777777852</v>
      </c>
      <c r="O120" s="10">
        <f>COUNTIF(M$43:M119,"*")</f>
        <v>10</v>
      </c>
      <c r="P120" s="34">
        <f t="shared" si="28"/>
      </c>
      <c r="Q120" s="34">
        <f t="shared" si="28"/>
      </c>
      <c r="R120" s="34">
        <f t="shared" si="28"/>
      </c>
      <c r="S120" s="34">
        <f t="shared" si="28"/>
      </c>
      <c r="T120" s="34">
        <f t="shared" si="28"/>
      </c>
      <c r="U120" s="34">
        <f t="shared" si="28"/>
      </c>
      <c r="V120" s="34">
        <f t="shared" si="28"/>
      </c>
      <c r="W120" s="34">
        <f t="shared" si="28"/>
      </c>
      <c r="X120" s="34">
        <f t="shared" si="28"/>
      </c>
      <c r="Y120" s="34" t="str">
        <f t="shared" si="28"/>
        <v>ggg</v>
      </c>
      <c r="Z120" s="34">
        <f t="shared" si="28"/>
      </c>
      <c r="AA120" s="34">
        <f t="shared" si="28"/>
      </c>
      <c r="AB120" s="34">
        <f t="shared" si="28"/>
      </c>
      <c r="AC120" s="34">
        <f t="shared" si="28"/>
      </c>
      <c r="AD120" s="34">
        <f t="shared" si="28"/>
      </c>
      <c r="AE120" s="34">
        <f t="shared" si="27"/>
      </c>
      <c r="AF120" s="34">
        <f t="shared" si="27"/>
      </c>
      <c r="AG120" s="34">
        <f t="shared" si="27"/>
      </c>
      <c r="AH120" s="34">
        <f t="shared" si="27"/>
      </c>
      <c r="AI120" s="34">
        <f t="shared" si="27"/>
      </c>
      <c r="AJ120" s="34">
        <f t="shared" si="27"/>
      </c>
      <c r="AK120" s="34">
        <f t="shared" si="27"/>
      </c>
    </row>
    <row r="121" spans="1:37" ht="15" outlineLevel="1">
      <c r="A121" s="1" t="s">
        <v>145</v>
      </c>
      <c r="B121" s="31">
        <v>551</v>
      </c>
      <c r="C121" s="25">
        <f t="shared" si="20"/>
        <v>335.7</v>
      </c>
      <c r="D121" s="1" t="s">
        <v>146</v>
      </c>
      <c r="E121" s="1" t="s">
        <v>62</v>
      </c>
      <c r="F121" s="1" t="s">
        <v>178</v>
      </c>
      <c r="G121" s="1"/>
      <c r="I121" s="1">
        <f t="shared" si="13"/>
        <v>0</v>
      </c>
      <c r="J121" s="17">
        <f t="shared" si="14"/>
        <v>2.7999999999999545</v>
      </c>
      <c r="K121" s="10">
        <f t="shared" si="21"/>
        <v>20.600000000000023</v>
      </c>
      <c r="L121" s="13">
        <f t="shared" si="22"/>
        <v>0.31111111111110606</v>
      </c>
      <c r="N121" s="21">
        <f t="shared" si="23"/>
        <v>2.2888888888888914</v>
      </c>
      <c r="O121" s="10">
        <f>COUNTIF(M$43:M120,"*")</f>
        <v>10</v>
      </c>
      <c r="P121" s="34">
        <f t="shared" si="28"/>
      </c>
      <c r="Q121" s="34">
        <f t="shared" si="28"/>
      </c>
      <c r="R121" s="34">
        <f t="shared" si="28"/>
      </c>
      <c r="S121" s="34">
        <f t="shared" si="28"/>
      </c>
      <c r="T121" s="34">
        <f t="shared" si="28"/>
      </c>
      <c r="U121" s="34">
        <f t="shared" si="28"/>
      </c>
      <c r="V121" s="34">
        <f t="shared" si="28"/>
      </c>
      <c r="W121" s="34">
        <f t="shared" si="28"/>
      </c>
      <c r="X121" s="34">
        <f t="shared" si="28"/>
      </c>
      <c r="Y121" s="34" t="str">
        <f t="shared" si="28"/>
        <v>ggg</v>
      </c>
      <c r="Z121" s="34">
        <f t="shared" si="28"/>
      </c>
      <c r="AA121" s="34">
        <f t="shared" si="28"/>
      </c>
      <c r="AB121" s="34">
        <f t="shared" si="28"/>
      </c>
      <c r="AC121" s="34">
        <f t="shared" si="28"/>
      </c>
      <c r="AD121" s="34">
        <f t="shared" si="28"/>
      </c>
      <c r="AE121" s="34">
        <f t="shared" si="27"/>
      </c>
      <c r="AF121" s="34">
        <f t="shared" si="27"/>
      </c>
      <c r="AG121" s="34">
        <f t="shared" si="27"/>
      </c>
      <c r="AH121" s="34">
        <f t="shared" si="27"/>
      </c>
      <c r="AI121" s="34">
        <f t="shared" si="27"/>
      </c>
      <c r="AJ121" s="34">
        <f t="shared" si="27"/>
      </c>
      <c r="AK121" s="34">
        <f t="shared" si="27"/>
      </c>
    </row>
    <row r="122" spans="1:37" ht="15" outlineLevel="1">
      <c r="A122" s="1" t="s">
        <v>63</v>
      </c>
      <c r="B122" s="31">
        <v>558.2</v>
      </c>
      <c r="C122" s="25">
        <f t="shared" si="20"/>
        <v>342.90000000000003</v>
      </c>
      <c r="D122" s="1"/>
      <c r="E122" s="1"/>
      <c r="F122" s="1"/>
      <c r="G122" s="1"/>
      <c r="I122" s="1">
        <f t="shared" si="13"/>
        <v>0</v>
      </c>
      <c r="J122" s="17">
        <f>B122-B121</f>
        <v>7.2000000000000455</v>
      </c>
      <c r="K122" s="10">
        <f t="shared" si="21"/>
        <v>27.800000000000068</v>
      </c>
      <c r="L122" s="13">
        <f t="shared" si="22"/>
        <v>0.800000000000005</v>
      </c>
      <c r="N122" s="21">
        <f t="shared" si="23"/>
        <v>3.0888888888888966</v>
      </c>
      <c r="O122" s="10">
        <f>COUNTIF(M$43:M121,"*")</f>
        <v>10</v>
      </c>
      <c r="P122" s="34">
        <f t="shared" si="28"/>
      </c>
      <c r="Q122" s="34">
        <f t="shared" si="28"/>
      </c>
      <c r="R122" s="34">
        <f t="shared" si="28"/>
      </c>
      <c r="S122" s="34">
        <f t="shared" si="28"/>
      </c>
      <c r="T122" s="34">
        <f t="shared" si="28"/>
      </c>
      <c r="U122" s="34">
        <f t="shared" si="28"/>
      </c>
      <c r="V122" s="34">
        <f t="shared" si="28"/>
      </c>
      <c r="W122" s="34">
        <f t="shared" si="28"/>
      </c>
      <c r="X122" s="34">
        <f t="shared" si="28"/>
      </c>
      <c r="Y122" s="34" t="str">
        <f t="shared" si="28"/>
        <v>ggg</v>
      </c>
      <c r="Z122" s="34">
        <f t="shared" si="28"/>
      </c>
      <c r="AA122" s="34">
        <f t="shared" si="28"/>
      </c>
      <c r="AB122" s="34">
        <f t="shared" si="28"/>
      </c>
      <c r="AC122" s="34">
        <f t="shared" si="28"/>
      </c>
      <c r="AD122" s="34">
        <f t="shared" si="28"/>
      </c>
      <c r="AE122" s="34">
        <f t="shared" si="27"/>
      </c>
      <c r="AF122" s="34">
        <f t="shared" si="27"/>
      </c>
      <c r="AG122" s="34">
        <f t="shared" si="27"/>
      </c>
      <c r="AH122" s="34">
        <f t="shared" si="27"/>
      </c>
      <c r="AI122" s="34">
        <f t="shared" si="27"/>
      </c>
      <c r="AJ122" s="34">
        <f t="shared" si="27"/>
      </c>
      <c r="AK122" s="34">
        <f t="shared" si="27"/>
      </c>
    </row>
    <row r="123" spans="1:37" ht="15" outlineLevel="1">
      <c r="A123" s="1" t="s">
        <v>63</v>
      </c>
      <c r="B123" s="31">
        <v>561.3</v>
      </c>
      <c r="C123" s="25">
        <f t="shared" si="20"/>
        <v>345.99999999999994</v>
      </c>
      <c r="D123" s="1"/>
      <c r="E123" s="1"/>
      <c r="F123" s="1"/>
      <c r="G123" s="1"/>
      <c r="I123" s="1">
        <f t="shared" si="13"/>
        <v>0</v>
      </c>
      <c r="J123" s="17">
        <f t="shared" si="14"/>
        <v>3.099999999999909</v>
      </c>
      <c r="K123" s="10">
        <f t="shared" si="21"/>
        <v>30.899999999999977</v>
      </c>
      <c r="L123" s="13">
        <f t="shared" si="22"/>
        <v>0.34444444444443434</v>
      </c>
      <c r="N123" s="21">
        <f t="shared" si="23"/>
        <v>3.433333333333331</v>
      </c>
      <c r="O123" s="10">
        <f>COUNTIF(M$43:M122,"*")</f>
        <v>10</v>
      </c>
      <c r="P123" s="34">
        <f t="shared" si="28"/>
      </c>
      <c r="Q123" s="34">
        <f t="shared" si="28"/>
      </c>
      <c r="R123" s="34">
        <f t="shared" si="28"/>
      </c>
      <c r="S123" s="34">
        <f t="shared" si="28"/>
      </c>
      <c r="T123" s="34">
        <f t="shared" si="28"/>
      </c>
      <c r="U123" s="34">
        <f t="shared" si="28"/>
      </c>
      <c r="V123" s="34">
        <f t="shared" si="28"/>
      </c>
      <c r="W123" s="34">
        <f t="shared" si="28"/>
      </c>
      <c r="X123" s="34">
        <f t="shared" si="28"/>
      </c>
      <c r="Y123" s="34" t="str">
        <f t="shared" si="28"/>
        <v>ggg</v>
      </c>
      <c r="Z123" s="34">
        <f t="shared" si="28"/>
      </c>
      <c r="AA123" s="34">
        <f t="shared" si="28"/>
      </c>
      <c r="AB123" s="34">
        <f t="shared" si="28"/>
      </c>
      <c r="AC123" s="34">
        <f t="shared" si="28"/>
      </c>
      <c r="AD123" s="34">
        <f t="shared" si="28"/>
      </c>
      <c r="AE123" s="34">
        <f t="shared" si="27"/>
      </c>
      <c r="AF123" s="34">
        <f t="shared" si="27"/>
      </c>
      <c r="AG123" s="34">
        <f t="shared" si="27"/>
      </c>
      <c r="AH123" s="34">
        <f t="shared" si="27"/>
      </c>
      <c r="AI123" s="34">
        <f t="shared" si="27"/>
      </c>
      <c r="AJ123" s="34">
        <f t="shared" si="27"/>
      </c>
      <c r="AK123" s="34">
        <f t="shared" si="27"/>
      </c>
    </row>
    <row r="124" spans="1:37" ht="15" outlineLevel="1">
      <c r="A124" s="1" t="s">
        <v>147</v>
      </c>
      <c r="B124" s="31">
        <v>575.8</v>
      </c>
      <c r="C124" s="25">
        <f t="shared" si="20"/>
        <v>360.49999999999994</v>
      </c>
      <c r="D124" s="1"/>
      <c r="E124" s="1"/>
      <c r="F124" s="1"/>
      <c r="G124" s="1"/>
      <c r="I124" s="1">
        <f t="shared" si="13"/>
        <v>0</v>
      </c>
      <c r="J124" s="17">
        <f t="shared" si="14"/>
        <v>14.5</v>
      </c>
      <c r="K124" s="10">
        <f t="shared" si="21"/>
        <v>45.39999999999998</v>
      </c>
      <c r="L124" s="13">
        <f t="shared" si="22"/>
        <v>1.6111111111111112</v>
      </c>
      <c r="M124" s="10" t="s">
        <v>193</v>
      </c>
      <c r="N124" s="21">
        <f t="shared" si="23"/>
        <v>5.0444444444444425</v>
      </c>
      <c r="O124" s="10">
        <f>COUNTIF(M$43:M123,"*")</f>
        <v>10</v>
      </c>
      <c r="P124" s="34">
        <f t="shared" si="28"/>
      </c>
      <c r="Q124" s="34">
        <f t="shared" si="28"/>
      </c>
      <c r="R124" s="34">
        <f t="shared" si="28"/>
      </c>
      <c r="S124" s="34">
        <f t="shared" si="28"/>
      </c>
      <c r="T124" s="34">
        <f t="shared" si="28"/>
      </c>
      <c r="U124" s="34">
        <f t="shared" si="28"/>
      </c>
      <c r="V124" s="34">
        <f t="shared" si="28"/>
      </c>
      <c r="W124" s="34">
        <f t="shared" si="28"/>
      </c>
      <c r="X124" s="34">
        <f t="shared" si="28"/>
      </c>
      <c r="Y124" s="34" t="str">
        <f t="shared" si="28"/>
        <v>ggg</v>
      </c>
      <c r="Z124" s="34">
        <f t="shared" si="28"/>
      </c>
      <c r="AA124" s="34">
        <f t="shared" si="28"/>
      </c>
      <c r="AB124" s="34">
        <f t="shared" si="28"/>
      </c>
      <c r="AC124" s="34">
        <f t="shared" si="28"/>
      </c>
      <c r="AD124" s="34">
        <f t="shared" si="28"/>
      </c>
      <c r="AE124" s="34">
        <f t="shared" si="27"/>
      </c>
      <c r="AF124" s="34">
        <f t="shared" si="27"/>
      </c>
      <c r="AG124" s="34">
        <f t="shared" si="27"/>
      </c>
      <c r="AH124" s="34">
        <f t="shared" si="27"/>
      </c>
      <c r="AI124" s="34">
        <f t="shared" si="27"/>
      </c>
      <c r="AJ124" s="34">
        <f t="shared" si="27"/>
      </c>
      <c r="AK124" s="34">
        <f t="shared" si="27"/>
      </c>
    </row>
    <row r="125" spans="1:37" ht="15" outlineLevel="1">
      <c r="A125" s="1" t="s">
        <v>148</v>
      </c>
      <c r="B125" s="33">
        <v>602.3</v>
      </c>
      <c r="C125" s="25">
        <f aca="true" t="shared" si="29" ref="C125:C144">B125-B124+C124</f>
        <v>386.99999999999994</v>
      </c>
      <c r="D125" s="1" t="s">
        <v>149</v>
      </c>
      <c r="E125" s="1"/>
      <c r="F125" s="1"/>
      <c r="G125" s="1" t="s">
        <v>192</v>
      </c>
      <c r="H125" s="21">
        <f>B125-B106</f>
        <v>72.39999999999998</v>
      </c>
      <c r="I125" s="1">
        <f t="shared" si="13"/>
        <v>0.75</v>
      </c>
      <c r="J125" s="17">
        <f t="shared" si="14"/>
        <v>26.5</v>
      </c>
      <c r="K125" s="10">
        <f t="shared" si="21"/>
        <v>0</v>
      </c>
      <c r="L125" s="13">
        <f aca="true" t="shared" si="30" ref="L125:L144">(B125-B124)/$L$1+I124</f>
        <v>2.9444444444444446</v>
      </c>
      <c r="N125" s="21">
        <f aca="true" t="shared" si="31" ref="N125:N144">IF(M124="*",L125,N124+L125)</f>
        <v>2.9444444444444446</v>
      </c>
      <c r="O125" s="10">
        <f>COUNTIF(M$43:M124,"*")</f>
        <v>11</v>
      </c>
      <c r="P125" s="34">
        <f t="shared" si="28"/>
      </c>
      <c r="Q125" s="34">
        <f t="shared" si="28"/>
      </c>
      <c r="R125" s="34">
        <f t="shared" si="28"/>
      </c>
      <c r="S125" s="34">
        <f t="shared" si="28"/>
      </c>
      <c r="T125" s="34">
        <f t="shared" si="28"/>
      </c>
      <c r="U125" s="34">
        <f t="shared" si="28"/>
      </c>
      <c r="V125" s="34">
        <f t="shared" si="28"/>
      </c>
      <c r="W125" s="34">
        <f t="shared" si="28"/>
      </c>
      <c r="X125" s="34">
        <f t="shared" si="28"/>
      </c>
      <c r="Y125" s="34">
        <f t="shared" si="28"/>
      </c>
      <c r="Z125" s="34" t="str">
        <f t="shared" si="28"/>
        <v>ggg</v>
      </c>
      <c r="AA125" s="34">
        <f t="shared" si="28"/>
      </c>
      <c r="AB125" s="34">
        <f t="shared" si="28"/>
      </c>
      <c r="AC125" s="34">
        <f t="shared" si="28"/>
      </c>
      <c r="AD125" s="34">
        <f t="shared" si="28"/>
      </c>
      <c r="AE125" s="34">
        <f t="shared" si="27"/>
      </c>
      <c r="AF125" s="34">
        <f t="shared" si="27"/>
      </c>
      <c r="AG125" s="34">
        <f t="shared" si="27"/>
      </c>
      <c r="AH125" s="34">
        <f t="shared" si="27"/>
      </c>
      <c r="AI125" s="34">
        <f t="shared" si="27"/>
      </c>
      <c r="AJ125" s="34">
        <f t="shared" si="27"/>
      </c>
      <c r="AK125" s="34">
        <f t="shared" si="27"/>
      </c>
    </row>
    <row r="126" spans="1:37" ht="15" outlineLevel="1">
      <c r="A126" s="1" t="s">
        <v>150</v>
      </c>
      <c r="B126" s="33">
        <v>602.3</v>
      </c>
      <c r="C126" s="25">
        <f t="shared" si="29"/>
        <v>386.99999999999994</v>
      </c>
      <c r="D126" s="1"/>
      <c r="E126" s="1"/>
      <c r="F126" s="1"/>
      <c r="G126" s="1"/>
      <c r="I126" s="1">
        <f t="shared" si="13"/>
        <v>0</v>
      </c>
      <c r="J126" s="17">
        <f t="shared" si="14"/>
        <v>0</v>
      </c>
      <c r="K126" s="10">
        <f t="shared" si="21"/>
        <v>0</v>
      </c>
      <c r="L126" s="13">
        <f t="shared" si="30"/>
        <v>0.75</v>
      </c>
      <c r="N126" s="21">
        <f t="shared" si="31"/>
        <v>3.6944444444444446</v>
      </c>
      <c r="O126" s="10">
        <f>COUNTIF(M$43:M125,"*")</f>
        <v>11</v>
      </c>
      <c r="P126" s="34">
        <f t="shared" si="28"/>
      </c>
      <c r="Q126" s="34">
        <f t="shared" si="28"/>
      </c>
      <c r="R126" s="34">
        <f t="shared" si="28"/>
      </c>
      <c r="S126" s="34">
        <f t="shared" si="28"/>
      </c>
      <c r="T126" s="34">
        <f t="shared" si="28"/>
      </c>
      <c r="U126" s="34">
        <f t="shared" si="28"/>
      </c>
      <c r="V126" s="34">
        <f t="shared" si="28"/>
      </c>
      <c r="W126" s="34">
        <f t="shared" si="28"/>
      </c>
      <c r="X126" s="34">
        <f t="shared" si="28"/>
      </c>
      <c r="Y126" s="34">
        <f t="shared" si="28"/>
      </c>
      <c r="Z126" s="34" t="str">
        <f t="shared" si="28"/>
        <v>ggg</v>
      </c>
      <c r="AA126" s="34">
        <f t="shared" si="28"/>
      </c>
      <c r="AB126" s="34">
        <f t="shared" si="28"/>
      </c>
      <c r="AC126" s="34">
        <f t="shared" si="28"/>
      </c>
      <c r="AD126" s="34">
        <f t="shared" si="28"/>
      </c>
      <c r="AE126" s="34">
        <f t="shared" si="28"/>
      </c>
      <c r="AF126" s="34">
        <f aca="true" t="shared" si="32" ref="AF126:AK141">IF(($O126)=AF$6,"ggg","")</f>
      </c>
      <c r="AG126" s="34">
        <f t="shared" si="32"/>
      </c>
      <c r="AH126" s="34">
        <f t="shared" si="32"/>
      </c>
      <c r="AI126" s="34">
        <f t="shared" si="32"/>
      </c>
      <c r="AJ126" s="34">
        <f t="shared" si="32"/>
      </c>
      <c r="AK126" s="34">
        <f t="shared" si="32"/>
      </c>
    </row>
    <row r="127" spans="1:37" ht="15" outlineLevel="1">
      <c r="A127" s="1" t="s">
        <v>151</v>
      </c>
      <c r="B127" s="33">
        <v>602.3</v>
      </c>
      <c r="C127" s="25">
        <f t="shared" si="29"/>
        <v>386.99999999999994</v>
      </c>
      <c r="D127" s="1"/>
      <c r="E127" s="1"/>
      <c r="F127" s="1"/>
      <c r="G127" s="1"/>
      <c r="I127" s="1">
        <f t="shared" si="13"/>
        <v>0</v>
      </c>
      <c r="J127" s="17">
        <f t="shared" si="14"/>
        <v>0</v>
      </c>
      <c r="K127" s="10">
        <f t="shared" si="21"/>
        <v>0</v>
      </c>
      <c r="L127" s="13">
        <f t="shared" si="30"/>
        <v>0</v>
      </c>
      <c r="N127" s="21">
        <f t="shared" si="31"/>
        <v>3.6944444444444446</v>
      </c>
      <c r="O127" s="10">
        <f>COUNTIF(M$43:M126,"*")</f>
        <v>11</v>
      </c>
      <c r="P127" s="34">
        <f aca="true" t="shared" si="33" ref="P127:AE142">IF(($O127)=P$6,"ggg","")</f>
      </c>
      <c r="Q127" s="34">
        <f t="shared" si="33"/>
      </c>
      <c r="R127" s="34">
        <f t="shared" si="33"/>
      </c>
      <c r="S127" s="34">
        <f t="shared" si="33"/>
      </c>
      <c r="T127" s="34">
        <f t="shared" si="33"/>
      </c>
      <c r="U127" s="34">
        <f t="shared" si="33"/>
      </c>
      <c r="V127" s="34">
        <f t="shared" si="33"/>
      </c>
      <c r="W127" s="34">
        <f t="shared" si="33"/>
      </c>
      <c r="X127" s="34">
        <f t="shared" si="33"/>
      </c>
      <c r="Y127" s="34">
        <f t="shared" si="33"/>
      </c>
      <c r="Z127" s="34" t="str">
        <f t="shared" si="33"/>
        <v>ggg</v>
      </c>
      <c r="AA127" s="34">
        <f t="shared" si="33"/>
      </c>
      <c r="AB127" s="34">
        <f t="shared" si="33"/>
      </c>
      <c r="AC127" s="34">
        <f t="shared" si="33"/>
      </c>
      <c r="AD127" s="34">
        <f t="shared" si="33"/>
      </c>
      <c r="AE127" s="34">
        <f t="shared" si="33"/>
      </c>
      <c r="AF127" s="34">
        <f t="shared" si="32"/>
      </c>
      <c r="AG127" s="34">
        <f t="shared" si="32"/>
      </c>
      <c r="AH127" s="34">
        <f t="shared" si="32"/>
      </c>
      <c r="AI127" s="34">
        <f t="shared" si="32"/>
      </c>
      <c r="AJ127" s="34">
        <f t="shared" si="32"/>
      </c>
      <c r="AK127" s="34">
        <f t="shared" si="32"/>
      </c>
    </row>
    <row r="128" spans="1:37" ht="15" outlineLevel="1">
      <c r="A128" s="1" t="s">
        <v>152</v>
      </c>
      <c r="B128" s="33">
        <v>602.3</v>
      </c>
      <c r="C128" s="25">
        <f t="shared" si="29"/>
        <v>386.99999999999994</v>
      </c>
      <c r="D128" s="1"/>
      <c r="E128" s="1"/>
      <c r="F128" s="1"/>
      <c r="G128" s="1"/>
      <c r="I128" s="1">
        <f t="shared" si="13"/>
        <v>0</v>
      </c>
      <c r="J128" s="17">
        <f t="shared" si="14"/>
        <v>0</v>
      </c>
      <c r="K128" s="10">
        <f t="shared" si="21"/>
        <v>0</v>
      </c>
      <c r="L128" s="13">
        <f t="shared" si="30"/>
        <v>0</v>
      </c>
      <c r="N128" s="21">
        <f t="shared" si="31"/>
        <v>3.6944444444444446</v>
      </c>
      <c r="O128" s="10">
        <f>COUNTIF(M$43:M127,"*")</f>
        <v>11</v>
      </c>
      <c r="P128" s="34">
        <f t="shared" si="33"/>
      </c>
      <c r="Q128" s="34">
        <f t="shared" si="33"/>
      </c>
      <c r="R128" s="34">
        <f t="shared" si="33"/>
      </c>
      <c r="S128" s="34">
        <f t="shared" si="33"/>
      </c>
      <c r="T128" s="34">
        <f t="shared" si="33"/>
      </c>
      <c r="U128" s="34">
        <f t="shared" si="33"/>
      </c>
      <c r="V128" s="34">
        <f t="shared" si="33"/>
      </c>
      <c r="W128" s="34">
        <f t="shared" si="33"/>
      </c>
      <c r="X128" s="34">
        <f t="shared" si="33"/>
      </c>
      <c r="Y128" s="34">
        <f t="shared" si="33"/>
      </c>
      <c r="Z128" s="34" t="str">
        <f t="shared" si="33"/>
        <v>ggg</v>
      </c>
      <c r="AA128" s="34">
        <f t="shared" si="33"/>
      </c>
      <c r="AB128" s="34">
        <f t="shared" si="33"/>
      </c>
      <c r="AC128" s="34">
        <f t="shared" si="33"/>
      </c>
      <c r="AD128" s="34">
        <f t="shared" si="33"/>
      </c>
      <c r="AE128" s="34">
        <f t="shared" si="33"/>
      </c>
      <c r="AF128" s="34">
        <f t="shared" si="32"/>
      </c>
      <c r="AG128" s="34">
        <f t="shared" si="32"/>
      </c>
      <c r="AH128" s="34">
        <f t="shared" si="32"/>
      </c>
      <c r="AI128" s="34">
        <f t="shared" si="32"/>
      </c>
      <c r="AJ128" s="34">
        <f t="shared" si="32"/>
      </c>
      <c r="AK128" s="34">
        <f t="shared" si="32"/>
      </c>
    </row>
    <row r="129" spans="1:37" ht="15" outlineLevel="1">
      <c r="A129" s="1" t="s">
        <v>153</v>
      </c>
      <c r="B129" s="33">
        <v>602.3</v>
      </c>
      <c r="C129" s="25">
        <f t="shared" si="29"/>
        <v>386.99999999999994</v>
      </c>
      <c r="D129" s="1"/>
      <c r="E129" s="1"/>
      <c r="F129" s="1"/>
      <c r="G129" s="1"/>
      <c r="I129" s="1">
        <f t="shared" si="13"/>
        <v>0</v>
      </c>
      <c r="J129" s="17">
        <f t="shared" si="14"/>
        <v>0</v>
      </c>
      <c r="K129" s="10">
        <f t="shared" si="21"/>
        <v>0</v>
      </c>
      <c r="L129" s="13">
        <f t="shared" si="30"/>
        <v>0</v>
      </c>
      <c r="N129" s="21">
        <f t="shared" si="31"/>
        <v>3.6944444444444446</v>
      </c>
      <c r="O129" s="10">
        <f>COUNTIF(M$43:M128,"*")</f>
        <v>11</v>
      </c>
      <c r="P129" s="34">
        <f t="shared" si="33"/>
      </c>
      <c r="Q129" s="34">
        <f t="shared" si="33"/>
      </c>
      <c r="R129" s="34">
        <f t="shared" si="33"/>
      </c>
      <c r="S129" s="34">
        <f t="shared" si="33"/>
      </c>
      <c r="T129" s="34">
        <f t="shared" si="33"/>
      </c>
      <c r="U129" s="34">
        <f t="shared" si="33"/>
      </c>
      <c r="V129" s="34">
        <f t="shared" si="33"/>
      </c>
      <c r="W129" s="34">
        <f t="shared" si="33"/>
      </c>
      <c r="X129" s="34">
        <f t="shared" si="33"/>
      </c>
      <c r="Y129" s="34">
        <f t="shared" si="33"/>
      </c>
      <c r="Z129" s="34" t="str">
        <f t="shared" si="33"/>
        <v>ggg</v>
      </c>
      <c r="AA129" s="34">
        <f t="shared" si="33"/>
      </c>
      <c r="AB129" s="34">
        <f t="shared" si="33"/>
      </c>
      <c r="AC129" s="34">
        <f t="shared" si="33"/>
      </c>
      <c r="AD129" s="34">
        <f t="shared" si="33"/>
      </c>
      <c r="AE129" s="34">
        <f t="shared" si="33"/>
      </c>
      <c r="AF129" s="34">
        <f t="shared" si="32"/>
      </c>
      <c r="AG129" s="34">
        <f t="shared" si="32"/>
      </c>
      <c r="AH129" s="34">
        <f t="shared" si="32"/>
      </c>
      <c r="AI129" s="34">
        <f t="shared" si="32"/>
      </c>
      <c r="AJ129" s="34">
        <f t="shared" si="32"/>
      </c>
      <c r="AK129" s="34">
        <f t="shared" si="32"/>
      </c>
    </row>
    <row r="130" spans="1:37" ht="15" outlineLevel="1">
      <c r="A130" s="1" t="s">
        <v>154</v>
      </c>
      <c r="B130" s="33">
        <v>602.3</v>
      </c>
      <c r="C130" s="25">
        <f t="shared" si="29"/>
        <v>386.99999999999994</v>
      </c>
      <c r="D130" s="17" t="s">
        <v>155</v>
      </c>
      <c r="E130" s="1" t="s">
        <v>62</v>
      </c>
      <c r="F130" s="1"/>
      <c r="G130" s="1"/>
      <c r="I130" s="1">
        <f t="shared" si="13"/>
        <v>0</v>
      </c>
      <c r="J130" s="17">
        <f t="shared" si="14"/>
        <v>0</v>
      </c>
      <c r="K130" s="10">
        <f t="shared" si="21"/>
        <v>0</v>
      </c>
      <c r="L130" s="13">
        <f t="shared" si="30"/>
        <v>0</v>
      </c>
      <c r="N130" s="21">
        <f t="shared" si="31"/>
        <v>3.6944444444444446</v>
      </c>
      <c r="O130" s="10">
        <f>COUNTIF(M$43:M129,"*")</f>
        <v>11</v>
      </c>
      <c r="P130" s="34">
        <f t="shared" si="33"/>
      </c>
      <c r="Q130" s="34">
        <f t="shared" si="33"/>
      </c>
      <c r="R130" s="34">
        <f t="shared" si="33"/>
      </c>
      <c r="S130" s="34">
        <f t="shared" si="33"/>
      </c>
      <c r="T130" s="34">
        <f t="shared" si="33"/>
      </c>
      <c r="U130" s="34">
        <f t="shared" si="33"/>
      </c>
      <c r="V130" s="34">
        <f t="shared" si="33"/>
      </c>
      <c r="W130" s="34">
        <f t="shared" si="33"/>
      </c>
      <c r="X130" s="34">
        <f t="shared" si="33"/>
      </c>
      <c r="Y130" s="34">
        <f t="shared" si="33"/>
      </c>
      <c r="Z130" s="34" t="str">
        <f t="shared" si="33"/>
        <v>ggg</v>
      </c>
      <c r="AA130" s="34">
        <f t="shared" si="33"/>
      </c>
      <c r="AB130" s="34">
        <f t="shared" si="33"/>
      </c>
      <c r="AC130" s="34">
        <f t="shared" si="33"/>
      </c>
      <c r="AD130" s="34">
        <f t="shared" si="33"/>
      </c>
      <c r="AE130" s="34">
        <f t="shared" si="33"/>
      </c>
      <c r="AF130" s="34">
        <f t="shared" si="32"/>
      </c>
      <c r="AG130" s="34">
        <f t="shared" si="32"/>
      </c>
      <c r="AH130" s="34">
        <f t="shared" si="32"/>
      </c>
      <c r="AI130" s="34">
        <f t="shared" si="32"/>
      </c>
      <c r="AJ130" s="34">
        <f t="shared" si="32"/>
      </c>
      <c r="AK130" s="34">
        <f t="shared" si="32"/>
      </c>
    </row>
    <row r="131" spans="1:37" ht="15" outlineLevel="1">
      <c r="A131" s="1" t="s">
        <v>156</v>
      </c>
      <c r="B131" s="33">
        <v>602.3</v>
      </c>
      <c r="C131" s="25">
        <f t="shared" si="29"/>
        <v>386.99999999999994</v>
      </c>
      <c r="D131" s="1"/>
      <c r="E131" s="1"/>
      <c r="F131" s="1"/>
      <c r="G131" s="1"/>
      <c r="I131" s="1">
        <f t="shared" si="13"/>
        <v>0</v>
      </c>
      <c r="J131" s="17">
        <f t="shared" si="14"/>
        <v>0</v>
      </c>
      <c r="K131" s="10">
        <f t="shared" si="21"/>
        <v>0</v>
      </c>
      <c r="L131" s="13">
        <f t="shared" si="30"/>
        <v>0</v>
      </c>
      <c r="N131" s="21">
        <f t="shared" si="31"/>
        <v>3.6944444444444446</v>
      </c>
      <c r="O131" s="10">
        <f>COUNTIF(M$43:M130,"*")</f>
        <v>11</v>
      </c>
      <c r="P131" s="34">
        <f t="shared" si="33"/>
      </c>
      <c r="Q131" s="34">
        <f t="shared" si="33"/>
      </c>
      <c r="R131" s="34">
        <f t="shared" si="33"/>
      </c>
      <c r="S131" s="34">
        <f t="shared" si="33"/>
      </c>
      <c r="T131" s="34">
        <f t="shared" si="33"/>
      </c>
      <c r="U131" s="34">
        <f t="shared" si="33"/>
      </c>
      <c r="V131" s="34">
        <f t="shared" si="33"/>
      </c>
      <c r="W131" s="34">
        <f t="shared" si="33"/>
      </c>
      <c r="X131" s="34">
        <f t="shared" si="33"/>
      </c>
      <c r="Y131" s="34">
        <f t="shared" si="33"/>
      </c>
      <c r="Z131" s="34" t="str">
        <f t="shared" si="33"/>
        <v>ggg</v>
      </c>
      <c r="AA131" s="34">
        <f t="shared" si="33"/>
      </c>
      <c r="AB131" s="34">
        <f t="shared" si="33"/>
      </c>
      <c r="AC131" s="34">
        <f t="shared" si="33"/>
      </c>
      <c r="AD131" s="34">
        <f t="shared" si="33"/>
      </c>
      <c r="AE131" s="34">
        <f t="shared" si="33"/>
      </c>
      <c r="AF131" s="34">
        <f t="shared" si="32"/>
      </c>
      <c r="AG131" s="34">
        <f t="shared" si="32"/>
      </c>
      <c r="AH131" s="34">
        <f t="shared" si="32"/>
      </c>
      <c r="AI131" s="34">
        <f t="shared" si="32"/>
      </c>
      <c r="AJ131" s="34">
        <f t="shared" si="32"/>
      </c>
      <c r="AK131" s="34">
        <f t="shared" si="32"/>
      </c>
    </row>
    <row r="132" spans="1:37" ht="15" outlineLevel="1">
      <c r="A132" s="1" t="s">
        <v>157</v>
      </c>
      <c r="B132" s="33">
        <v>602.6</v>
      </c>
      <c r="C132" s="25">
        <f t="shared" si="29"/>
        <v>387.3</v>
      </c>
      <c r="D132" s="1" t="s">
        <v>158</v>
      </c>
      <c r="E132" s="1" t="s">
        <v>62</v>
      </c>
      <c r="F132" s="1" t="s">
        <v>178</v>
      </c>
      <c r="G132" s="1"/>
      <c r="I132" s="1">
        <f t="shared" si="13"/>
        <v>0</v>
      </c>
      <c r="J132" s="17">
        <f t="shared" si="14"/>
        <v>0.3000000000000682</v>
      </c>
      <c r="K132" s="10">
        <f>IF(M131="*",0,K131+J125)</f>
        <v>26.5</v>
      </c>
      <c r="L132" s="13">
        <f t="shared" si="30"/>
        <v>0.03333333333334091</v>
      </c>
      <c r="M132" s="10" t="s">
        <v>193</v>
      </c>
      <c r="N132" s="21">
        <f t="shared" si="31"/>
        <v>3.7277777777777854</v>
      </c>
      <c r="O132" s="10">
        <f>COUNTIF(M$43:M131,"*")</f>
        <v>11</v>
      </c>
      <c r="P132" s="34">
        <f t="shared" si="33"/>
      </c>
      <c r="Q132" s="34">
        <f t="shared" si="33"/>
      </c>
      <c r="R132" s="34">
        <f t="shared" si="33"/>
      </c>
      <c r="S132" s="34">
        <f t="shared" si="33"/>
      </c>
      <c r="T132" s="34">
        <f t="shared" si="33"/>
      </c>
      <c r="U132" s="34">
        <f t="shared" si="33"/>
      </c>
      <c r="V132" s="34">
        <f t="shared" si="33"/>
      </c>
      <c r="W132" s="34">
        <f t="shared" si="33"/>
      </c>
      <c r="X132" s="34">
        <f t="shared" si="33"/>
      </c>
      <c r="Y132" s="34">
        <f t="shared" si="33"/>
      </c>
      <c r="Z132" s="34" t="str">
        <f t="shared" si="33"/>
        <v>ggg</v>
      </c>
      <c r="AA132" s="34">
        <f t="shared" si="33"/>
      </c>
      <c r="AB132" s="34">
        <f t="shared" si="33"/>
      </c>
      <c r="AC132" s="34">
        <f t="shared" si="33"/>
      </c>
      <c r="AD132" s="34">
        <f t="shared" si="33"/>
      </c>
      <c r="AE132" s="34">
        <f t="shared" si="33"/>
      </c>
      <c r="AF132" s="34">
        <f t="shared" si="32"/>
      </c>
      <c r="AG132" s="34">
        <f t="shared" si="32"/>
      </c>
      <c r="AH132" s="34">
        <f t="shared" si="32"/>
      </c>
      <c r="AI132" s="34">
        <f t="shared" si="32"/>
      </c>
      <c r="AJ132" s="34">
        <f t="shared" si="32"/>
      </c>
      <c r="AK132" s="34">
        <f t="shared" si="32"/>
      </c>
    </row>
    <row r="133" spans="1:37" ht="15" outlineLevel="1">
      <c r="A133" s="1" t="s">
        <v>159</v>
      </c>
      <c r="B133" s="33">
        <v>616.1</v>
      </c>
      <c r="C133" s="25">
        <f t="shared" si="29"/>
        <v>400.8</v>
      </c>
      <c r="D133" s="1" t="s">
        <v>160</v>
      </c>
      <c r="E133" s="1" t="s">
        <v>62</v>
      </c>
      <c r="F133" s="1"/>
      <c r="G133" s="1"/>
      <c r="I133" s="1">
        <f t="shared" si="13"/>
        <v>0</v>
      </c>
      <c r="J133" s="17">
        <f>B133-B132</f>
        <v>13.5</v>
      </c>
      <c r="K133" s="10">
        <f>IF(M132="*",0,K132+J133)</f>
        <v>0</v>
      </c>
      <c r="L133" s="13">
        <f t="shared" si="30"/>
        <v>1.5</v>
      </c>
      <c r="N133" s="21">
        <f t="shared" si="31"/>
        <v>1.5</v>
      </c>
      <c r="O133" s="10">
        <f>COUNTIF(M$43:M132,"*")</f>
        <v>12</v>
      </c>
      <c r="P133" s="34">
        <f t="shared" si="33"/>
      </c>
      <c r="Q133" s="34">
        <f t="shared" si="33"/>
      </c>
      <c r="R133" s="34">
        <f t="shared" si="33"/>
      </c>
      <c r="S133" s="34">
        <f t="shared" si="33"/>
      </c>
      <c r="T133" s="34">
        <f t="shared" si="33"/>
      </c>
      <c r="U133" s="34">
        <f t="shared" si="33"/>
      </c>
      <c r="V133" s="34">
        <f t="shared" si="33"/>
      </c>
      <c r="W133" s="34">
        <f t="shared" si="33"/>
      </c>
      <c r="X133" s="34">
        <f t="shared" si="33"/>
      </c>
      <c r="Y133" s="34">
        <f t="shared" si="33"/>
      </c>
      <c r="Z133" s="34">
        <f t="shared" si="33"/>
      </c>
      <c r="AA133" s="34" t="str">
        <f t="shared" si="33"/>
        <v>ggg</v>
      </c>
      <c r="AB133" s="34">
        <f t="shared" si="33"/>
      </c>
      <c r="AC133" s="34">
        <f t="shared" si="33"/>
      </c>
      <c r="AD133" s="34">
        <f t="shared" si="33"/>
      </c>
      <c r="AE133" s="34">
        <f t="shared" si="33"/>
      </c>
      <c r="AF133" s="34">
        <f t="shared" si="32"/>
      </c>
      <c r="AG133" s="34">
        <f t="shared" si="32"/>
      </c>
      <c r="AH133" s="34">
        <f t="shared" si="32"/>
      </c>
      <c r="AI133" s="34">
        <f t="shared" si="32"/>
      </c>
      <c r="AJ133" s="34">
        <f t="shared" si="32"/>
      </c>
      <c r="AK133" s="34">
        <f t="shared" si="32"/>
      </c>
    </row>
    <row r="134" spans="1:37" ht="15" outlineLevel="1">
      <c r="A134" s="1" t="s">
        <v>161</v>
      </c>
      <c r="B134" s="33">
        <v>616.1</v>
      </c>
      <c r="C134" s="25">
        <f t="shared" si="29"/>
        <v>400.8</v>
      </c>
      <c r="D134" s="1" t="s">
        <v>162</v>
      </c>
      <c r="E134" s="1" t="s">
        <v>62</v>
      </c>
      <c r="F134" s="1" t="s">
        <v>178</v>
      </c>
      <c r="G134" s="1"/>
      <c r="I134" s="1">
        <f t="shared" si="13"/>
        <v>0</v>
      </c>
      <c r="J134" s="17">
        <f aca="true" t="shared" si="34" ref="J134:J141">B134-B133</f>
        <v>0</v>
      </c>
      <c r="K134" s="10">
        <f aca="true" t="shared" si="35" ref="K134:K141">IF(M133="*",0,K133+J134)</f>
        <v>0</v>
      </c>
      <c r="L134" s="13">
        <f aca="true" t="shared" si="36" ref="L134:L141">(B134-B133)/$L$1+I133</f>
        <v>0</v>
      </c>
      <c r="N134" s="21">
        <f aca="true" t="shared" si="37" ref="N134:N141">IF(M133="*",L134,N133+L134)</f>
        <v>1.5</v>
      </c>
      <c r="O134" s="10">
        <f>COUNTIF(M$43:M133,"*")</f>
        <v>12</v>
      </c>
      <c r="P134" s="34">
        <f t="shared" si="33"/>
      </c>
      <c r="Q134" s="34">
        <f t="shared" si="33"/>
      </c>
      <c r="R134" s="34">
        <f t="shared" si="33"/>
      </c>
      <c r="S134" s="34">
        <f t="shared" si="33"/>
      </c>
      <c r="T134" s="34">
        <f t="shared" si="33"/>
      </c>
      <c r="U134" s="34">
        <f t="shared" si="33"/>
      </c>
      <c r="V134" s="34">
        <f t="shared" si="33"/>
      </c>
      <c r="W134" s="34">
        <f t="shared" si="33"/>
      </c>
      <c r="X134" s="34">
        <f t="shared" si="33"/>
      </c>
      <c r="Y134" s="34">
        <f t="shared" si="33"/>
      </c>
      <c r="Z134" s="34">
        <f t="shared" si="33"/>
      </c>
      <c r="AA134" s="34" t="str">
        <f t="shared" si="33"/>
        <v>ggg</v>
      </c>
      <c r="AB134" s="34">
        <f t="shared" si="33"/>
      </c>
      <c r="AC134" s="34">
        <f t="shared" si="33"/>
      </c>
      <c r="AD134" s="34">
        <f t="shared" si="33"/>
      </c>
      <c r="AE134" s="34">
        <f t="shared" si="33"/>
      </c>
      <c r="AF134" s="34">
        <f t="shared" si="32"/>
      </c>
      <c r="AG134" s="34">
        <f t="shared" si="32"/>
      </c>
      <c r="AH134" s="34">
        <f t="shared" si="32"/>
      </c>
      <c r="AI134" s="34">
        <f t="shared" si="32"/>
      </c>
      <c r="AJ134" s="34">
        <f t="shared" si="32"/>
      </c>
      <c r="AK134" s="34">
        <f t="shared" si="32"/>
      </c>
    </row>
    <row r="135" spans="1:37" ht="15" outlineLevel="1">
      <c r="A135" s="1" t="s">
        <v>163</v>
      </c>
      <c r="B135" s="33">
        <v>616.1</v>
      </c>
      <c r="C135" s="25">
        <f t="shared" si="29"/>
        <v>400.8</v>
      </c>
      <c r="D135" s="1"/>
      <c r="E135" s="1"/>
      <c r="F135" s="1"/>
      <c r="G135" s="1"/>
      <c r="I135" s="1">
        <f t="shared" si="13"/>
        <v>0</v>
      </c>
      <c r="J135" s="17">
        <f t="shared" si="34"/>
        <v>0</v>
      </c>
      <c r="K135" s="10">
        <f t="shared" si="35"/>
        <v>0</v>
      </c>
      <c r="L135" s="13">
        <f t="shared" si="36"/>
        <v>0</v>
      </c>
      <c r="N135" s="21">
        <f t="shared" si="37"/>
        <v>1.5</v>
      </c>
      <c r="O135" s="10">
        <f>COUNTIF(M$43:M134,"*")</f>
        <v>12</v>
      </c>
      <c r="P135" s="34">
        <f t="shared" si="33"/>
      </c>
      <c r="Q135" s="34">
        <f t="shared" si="33"/>
      </c>
      <c r="R135" s="34">
        <f t="shared" si="33"/>
      </c>
      <c r="S135" s="34">
        <f t="shared" si="33"/>
      </c>
      <c r="T135" s="34">
        <f t="shared" si="33"/>
      </c>
      <c r="U135" s="34">
        <f t="shared" si="33"/>
      </c>
      <c r="V135" s="34">
        <f t="shared" si="33"/>
      </c>
      <c r="W135" s="34">
        <f t="shared" si="33"/>
      </c>
      <c r="X135" s="34">
        <f t="shared" si="33"/>
      </c>
      <c r="Y135" s="34">
        <f t="shared" si="33"/>
      </c>
      <c r="Z135" s="34">
        <f t="shared" si="33"/>
      </c>
      <c r="AA135" s="34" t="str">
        <f t="shared" si="33"/>
        <v>ggg</v>
      </c>
      <c r="AB135" s="34">
        <f t="shared" si="33"/>
      </c>
      <c r="AC135" s="34">
        <f t="shared" si="33"/>
      </c>
      <c r="AD135" s="34">
        <f t="shared" si="33"/>
      </c>
      <c r="AE135" s="34">
        <f t="shared" si="33"/>
      </c>
      <c r="AF135" s="34">
        <f t="shared" si="32"/>
      </c>
      <c r="AG135" s="34">
        <f t="shared" si="32"/>
      </c>
      <c r="AH135" s="34">
        <f t="shared" si="32"/>
      </c>
      <c r="AI135" s="34">
        <f t="shared" si="32"/>
      </c>
      <c r="AJ135" s="34">
        <f t="shared" si="32"/>
      </c>
      <c r="AK135" s="34">
        <f t="shared" si="32"/>
      </c>
    </row>
    <row r="136" spans="1:37" ht="15" outlineLevel="1">
      <c r="A136" s="1" t="s">
        <v>63</v>
      </c>
      <c r="B136" s="33">
        <v>618.5</v>
      </c>
      <c r="C136" s="25">
        <f t="shared" si="29"/>
        <v>403.2</v>
      </c>
      <c r="D136" s="1"/>
      <c r="E136" s="1"/>
      <c r="F136" s="1"/>
      <c r="G136" s="1"/>
      <c r="I136" s="1">
        <f t="shared" si="13"/>
        <v>0</v>
      </c>
      <c r="J136" s="17">
        <f t="shared" si="34"/>
        <v>2.3999999999999773</v>
      </c>
      <c r="K136" s="10">
        <f t="shared" si="35"/>
        <v>2.3999999999999773</v>
      </c>
      <c r="L136" s="13">
        <f t="shared" si="36"/>
        <v>0.26666666666666416</v>
      </c>
      <c r="N136" s="21">
        <f t="shared" si="37"/>
        <v>1.7666666666666642</v>
      </c>
      <c r="O136" s="10">
        <f>COUNTIF(M$43:M135,"*")</f>
        <v>12</v>
      </c>
      <c r="P136" s="34">
        <f t="shared" si="33"/>
      </c>
      <c r="Q136" s="34">
        <f t="shared" si="33"/>
      </c>
      <c r="R136" s="34">
        <f t="shared" si="33"/>
      </c>
      <c r="S136" s="34">
        <f t="shared" si="33"/>
      </c>
      <c r="T136" s="34">
        <f t="shared" si="33"/>
      </c>
      <c r="U136" s="34">
        <f t="shared" si="33"/>
      </c>
      <c r="V136" s="34">
        <f t="shared" si="33"/>
      </c>
      <c r="W136" s="34">
        <f t="shared" si="33"/>
      </c>
      <c r="X136" s="34">
        <f t="shared" si="33"/>
      </c>
      <c r="Y136" s="34">
        <f t="shared" si="33"/>
      </c>
      <c r="Z136" s="34">
        <f t="shared" si="33"/>
      </c>
      <c r="AA136" s="34" t="str">
        <f t="shared" si="33"/>
        <v>ggg</v>
      </c>
      <c r="AB136" s="34">
        <f t="shared" si="33"/>
      </c>
      <c r="AC136" s="34">
        <f t="shared" si="33"/>
      </c>
      <c r="AD136" s="34">
        <f t="shared" si="33"/>
      </c>
      <c r="AE136" s="34">
        <f t="shared" si="33"/>
      </c>
      <c r="AF136" s="34">
        <f t="shared" si="32"/>
      </c>
      <c r="AG136" s="34">
        <f t="shared" si="32"/>
      </c>
      <c r="AH136" s="34">
        <f t="shared" si="32"/>
      </c>
      <c r="AI136" s="34">
        <f t="shared" si="32"/>
      </c>
      <c r="AJ136" s="34">
        <f t="shared" si="32"/>
      </c>
      <c r="AK136" s="34">
        <f t="shared" si="32"/>
      </c>
    </row>
    <row r="137" spans="1:37" ht="15" outlineLevel="1">
      <c r="A137" s="1" t="s">
        <v>164</v>
      </c>
      <c r="B137" s="33">
        <v>620.2</v>
      </c>
      <c r="C137" s="25">
        <f t="shared" si="29"/>
        <v>404.90000000000003</v>
      </c>
      <c r="D137" s="1"/>
      <c r="E137" s="1"/>
      <c r="F137" s="1"/>
      <c r="G137" s="1"/>
      <c r="I137" s="1">
        <f t="shared" si="13"/>
        <v>0</v>
      </c>
      <c r="J137" s="17">
        <f t="shared" si="34"/>
        <v>1.7000000000000455</v>
      </c>
      <c r="K137" s="10">
        <f t="shared" si="35"/>
        <v>4.100000000000023</v>
      </c>
      <c r="L137" s="13">
        <f t="shared" si="36"/>
        <v>0.18888888888889394</v>
      </c>
      <c r="N137" s="21">
        <f t="shared" si="37"/>
        <v>1.9555555555555582</v>
      </c>
      <c r="O137" s="10">
        <f>COUNTIF(M$43:M136,"*")</f>
        <v>12</v>
      </c>
      <c r="P137" s="34">
        <f t="shared" si="33"/>
      </c>
      <c r="Q137" s="34">
        <f t="shared" si="33"/>
      </c>
      <c r="R137" s="34">
        <f t="shared" si="33"/>
      </c>
      <c r="S137" s="34">
        <f t="shared" si="33"/>
      </c>
      <c r="T137" s="34">
        <f t="shared" si="33"/>
      </c>
      <c r="U137" s="34">
        <f t="shared" si="33"/>
      </c>
      <c r="V137" s="34">
        <f t="shared" si="33"/>
      </c>
      <c r="W137" s="34">
        <f t="shared" si="33"/>
      </c>
      <c r="X137" s="34">
        <f t="shared" si="33"/>
      </c>
      <c r="Y137" s="34">
        <f t="shared" si="33"/>
      </c>
      <c r="Z137" s="34">
        <f t="shared" si="33"/>
      </c>
      <c r="AA137" s="34" t="str">
        <f t="shared" si="33"/>
        <v>ggg</v>
      </c>
      <c r="AB137" s="34">
        <f t="shared" si="33"/>
      </c>
      <c r="AC137" s="34">
        <f t="shared" si="33"/>
      </c>
      <c r="AD137" s="34">
        <f t="shared" si="33"/>
      </c>
      <c r="AE137" s="34">
        <f t="shared" si="33"/>
      </c>
      <c r="AF137" s="34">
        <f t="shared" si="32"/>
      </c>
      <c r="AG137" s="34">
        <f t="shared" si="32"/>
      </c>
      <c r="AH137" s="34">
        <f t="shared" si="32"/>
      </c>
      <c r="AI137" s="34">
        <f t="shared" si="32"/>
      </c>
      <c r="AJ137" s="34">
        <f t="shared" si="32"/>
      </c>
      <c r="AK137" s="34">
        <f t="shared" si="32"/>
      </c>
    </row>
    <row r="138" spans="1:37" ht="15" outlineLevel="1">
      <c r="A138" s="1" t="s">
        <v>165</v>
      </c>
      <c r="B138" s="33">
        <v>624.5</v>
      </c>
      <c r="C138" s="25">
        <f t="shared" si="29"/>
        <v>409.2</v>
      </c>
      <c r="D138" s="1"/>
      <c r="E138" s="1"/>
      <c r="F138" s="1"/>
      <c r="G138" s="1"/>
      <c r="I138" s="1">
        <f aca="true" t="shared" si="38" ref="I138:I144">IF(G138="L&amp;D",0.75,0)</f>
        <v>0</v>
      </c>
      <c r="J138" s="17">
        <f t="shared" si="34"/>
        <v>4.2999999999999545</v>
      </c>
      <c r="K138" s="10">
        <f t="shared" si="35"/>
        <v>8.399999999999977</v>
      </c>
      <c r="L138" s="13">
        <f t="shared" si="36"/>
        <v>0.47777777777777275</v>
      </c>
      <c r="N138" s="21">
        <f t="shared" si="37"/>
        <v>2.433333333333331</v>
      </c>
      <c r="O138" s="10">
        <f>COUNTIF(M$43:M137,"*")</f>
        <v>12</v>
      </c>
      <c r="P138" s="34">
        <f t="shared" si="33"/>
      </c>
      <c r="Q138" s="34">
        <f t="shared" si="33"/>
      </c>
      <c r="R138" s="34">
        <f t="shared" si="33"/>
      </c>
      <c r="S138" s="34">
        <f t="shared" si="33"/>
      </c>
      <c r="T138" s="34">
        <f t="shared" si="33"/>
      </c>
      <c r="U138" s="34">
        <f t="shared" si="33"/>
      </c>
      <c r="V138" s="34">
        <f t="shared" si="33"/>
      </c>
      <c r="W138" s="34">
        <f t="shared" si="33"/>
      </c>
      <c r="X138" s="34">
        <f t="shared" si="33"/>
      </c>
      <c r="Y138" s="34">
        <f t="shared" si="33"/>
      </c>
      <c r="Z138" s="34">
        <f t="shared" si="33"/>
      </c>
      <c r="AA138" s="34" t="str">
        <f t="shared" si="33"/>
        <v>ggg</v>
      </c>
      <c r="AB138" s="34">
        <f t="shared" si="33"/>
      </c>
      <c r="AC138" s="34">
        <f t="shared" si="33"/>
      </c>
      <c r="AD138" s="34">
        <f t="shared" si="33"/>
      </c>
      <c r="AE138" s="34">
        <f t="shared" si="33"/>
      </c>
      <c r="AF138" s="34">
        <f t="shared" si="32"/>
      </c>
      <c r="AG138" s="34">
        <f t="shared" si="32"/>
      </c>
      <c r="AH138" s="34">
        <f t="shared" si="32"/>
      </c>
      <c r="AI138" s="34">
        <f t="shared" si="32"/>
      </c>
      <c r="AJ138" s="34">
        <f t="shared" si="32"/>
      </c>
      <c r="AK138" s="34">
        <f t="shared" si="32"/>
      </c>
    </row>
    <row r="139" spans="1:37" ht="15" outlineLevel="1">
      <c r="A139" s="1" t="s">
        <v>166</v>
      </c>
      <c r="B139" s="33">
        <v>625.6</v>
      </c>
      <c r="C139" s="25">
        <f t="shared" si="29"/>
        <v>410.3</v>
      </c>
      <c r="D139" s="1" t="s">
        <v>167</v>
      </c>
      <c r="E139" s="1" t="s">
        <v>62</v>
      </c>
      <c r="F139" s="1"/>
      <c r="G139" s="1"/>
      <c r="I139" s="1">
        <f t="shared" si="38"/>
        <v>0</v>
      </c>
      <c r="J139" s="17">
        <f t="shared" si="34"/>
        <v>1.1000000000000227</v>
      </c>
      <c r="K139" s="10">
        <f t="shared" si="35"/>
        <v>9.5</v>
      </c>
      <c r="L139" s="13">
        <f t="shared" si="36"/>
        <v>0.12222222222222474</v>
      </c>
      <c r="N139" s="21">
        <f t="shared" si="37"/>
        <v>2.555555555555556</v>
      </c>
      <c r="O139" s="10">
        <f>COUNTIF(M$43:M138,"*")</f>
        <v>12</v>
      </c>
      <c r="P139" s="34">
        <f t="shared" si="33"/>
      </c>
      <c r="Q139" s="34">
        <f t="shared" si="33"/>
      </c>
      <c r="R139" s="34">
        <f t="shared" si="33"/>
      </c>
      <c r="S139" s="34">
        <f t="shared" si="33"/>
      </c>
      <c r="T139" s="34">
        <f t="shared" si="33"/>
      </c>
      <c r="U139" s="34">
        <f t="shared" si="33"/>
      </c>
      <c r="V139" s="34">
        <f t="shared" si="33"/>
      </c>
      <c r="W139" s="34">
        <f t="shared" si="33"/>
      </c>
      <c r="X139" s="34">
        <f t="shared" si="33"/>
      </c>
      <c r="Y139" s="34">
        <f t="shared" si="33"/>
      </c>
      <c r="Z139" s="34">
        <f t="shared" si="33"/>
      </c>
      <c r="AA139" s="34" t="str">
        <f t="shared" si="33"/>
        <v>ggg</v>
      </c>
      <c r="AB139" s="34">
        <f t="shared" si="33"/>
      </c>
      <c r="AC139" s="34">
        <f t="shared" si="33"/>
      </c>
      <c r="AD139" s="34">
        <f t="shared" si="33"/>
      </c>
      <c r="AE139" s="34">
        <f t="shared" si="33"/>
      </c>
      <c r="AF139" s="34">
        <f t="shared" si="32"/>
      </c>
      <c r="AG139" s="34">
        <f t="shared" si="32"/>
      </c>
      <c r="AH139" s="34">
        <f t="shared" si="32"/>
      </c>
      <c r="AI139" s="34">
        <f t="shared" si="32"/>
      </c>
      <c r="AJ139" s="34">
        <f t="shared" si="32"/>
      </c>
      <c r="AK139" s="34">
        <f t="shared" si="32"/>
      </c>
    </row>
    <row r="140" spans="1:37" ht="15" outlineLevel="1">
      <c r="A140" s="1" t="s">
        <v>168</v>
      </c>
      <c r="B140" s="33">
        <v>626.9</v>
      </c>
      <c r="C140" s="25">
        <f t="shared" si="29"/>
        <v>411.59999999999997</v>
      </c>
      <c r="D140" s="1" t="s">
        <v>169</v>
      </c>
      <c r="E140" s="1"/>
      <c r="F140" s="1"/>
      <c r="G140" s="1"/>
      <c r="I140" s="1">
        <f t="shared" si="38"/>
        <v>0</v>
      </c>
      <c r="J140" s="17">
        <f t="shared" si="34"/>
        <v>1.2999999999999545</v>
      </c>
      <c r="K140" s="10">
        <f t="shared" si="35"/>
        <v>10.799999999999955</v>
      </c>
      <c r="L140" s="13">
        <f t="shared" si="36"/>
        <v>0.14444444444443938</v>
      </c>
      <c r="N140" s="21">
        <f t="shared" si="37"/>
        <v>2.6999999999999953</v>
      </c>
      <c r="O140" s="10">
        <f>COUNTIF(M$43:M139,"*")</f>
        <v>12</v>
      </c>
      <c r="P140" s="34">
        <f t="shared" si="33"/>
      </c>
      <c r="Q140" s="34">
        <f t="shared" si="33"/>
      </c>
      <c r="R140" s="34">
        <f t="shared" si="33"/>
      </c>
      <c r="S140" s="34">
        <f t="shared" si="33"/>
      </c>
      <c r="T140" s="34">
        <f t="shared" si="33"/>
      </c>
      <c r="U140" s="34">
        <f t="shared" si="33"/>
      </c>
      <c r="V140" s="34">
        <f t="shared" si="33"/>
      </c>
      <c r="W140" s="34">
        <f t="shared" si="33"/>
      </c>
      <c r="X140" s="34">
        <f t="shared" si="33"/>
      </c>
      <c r="Y140" s="34">
        <f t="shared" si="33"/>
      </c>
      <c r="Z140" s="34">
        <f t="shared" si="33"/>
      </c>
      <c r="AA140" s="34" t="str">
        <f t="shared" si="33"/>
        <v>ggg</v>
      </c>
      <c r="AB140" s="34">
        <f t="shared" si="33"/>
      </c>
      <c r="AC140" s="34">
        <f t="shared" si="33"/>
      </c>
      <c r="AD140" s="34">
        <f t="shared" si="33"/>
      </c>
      <c r="AE140" s="34">
        <f t="shared" si="33"/>
      </c>
      <c r="AF140" s="34">
        <f t="shared" si="32"/>
      </c>
      <c r="AG140" s="34">
        <f t="shared" si="32"/>
      </c>
      <c r="AH140" s="34">
        <f t="shared" si="32"/>
      </c>
      <c r="AI140" s="34">
        <f t="shared" si="32"/>
      </c>
      <c r="AJ140" s="34">
        <f t="shared" si="32"/>
      </c>
      <c r="AK140" s="34">
        <f t="shared" si="32"/>
      </c>
    </row>
    <row r="141" spans="1:37" ht="15" outlineLevel="1">
      <c r="A141" s="1" t="s">
        <v>170</v>
      </c>
      <c r="B141" s="33">
        <v>635.2</v>
      </c>
      <c r="C141" s="25">
        <f t="shared" si="29"/>
        <v>419.90000000000003</v>
      </c>
      <c r="D141" s="1" t="s">
        <v>171</v>
      </c>
      <c r="E141" s="1" t="s">
        <v>62</v>
      </c>
      <c r="F141" s="1"/>
      <c r="G141" s="1"/>
      <c r="I141" s="1">
        <f t="shared" si="38"/>
        <v>0</v>
      </c>
      <c r="J141" s="17">
        <f t="shared" si="34"/>
        <v>8.300000000000068</v>
      </c>
      <c r="K141" s="10">
        <f t="shared" si="35"/>
        <v>19.100000000000023</v>
      </c>
      <c r="L141" s="13">
        <f t="shared" si="36"/>
        <v>0.9222222222222298</v>
      </c>
      <c r="N141" s="21">
        <f t="shared" si="37"/>
        <v>3.6222222222222253</v>
      </c>
      <c r="O141" s="10">
        <f>COUNTIF(M$43:M140,"*")</f>
        <v>12</v>
      </c>
      <c r="P141" s="34">
        <f t="shared" si="33"/>
      </c>
      <c r="Q141" s="34">
        <f t="shared" si="33"/>
      </c>
      <c r="R141" s="34">
        <f t="shared" si="33"/>
      </c>
      <c r="S141" s="34">
        <f t="shared" si="33"/>
      </c>
      <c r="T141" s="34">
        <f t="shared" si="33"/>
      </c>
      <c r="U141" s="34">
        <f t="shared" si="33"/>
      </c>
      <c r="V141" s="34">
        <f t="shared" si="33"/>
      </c>
      <c r="W141" s="34">
        <f t="shared" si="33"/>
      </c>
      <c r="X141" s="34">
        <f t="shared" si="33"/>
      </c>
      <c r="Y141" s="34">
        <f t="shared" si="33"/>
      </c>
      <c r="Z141" s="34">
        <f t="shared" si="33"/>
      </c>
      <c r="AA141" s="34" t="str">
        <f t="shared" si="33"/>
        <v>ggg</v>
      </c>
      <c r="AB141" s="34">
        <f t="shared" si="33"/>
      </c>
      <c r="AC141" s="34">
        <f t="shared" si="33"/>
      </c>
      <c r="AD141" s="34">
        <f t="shared" si="33"/>
      </c>
      <c r="AE141" s="34">
        <f t="shared" si="33"/>
      </c>
      <c r="AF141" s="34">
        <f t="shared" si="32"/>
      </c>
      <c r="AG141" s="34">
        <f t="shared" si="32"/>
      </c>
      <c r="AH141" s="34">
        <f t="shared" si="32"/>
      </c>
      <c r="AI141" s="34">
        <f t="shared" si="32"/>
      </c>
      <c r="AJ141" s="34">
        <f t="shared" si="32"/>
      </c>
      <c r="AK141" s="34">
        <f t="shared" si="32"/>
      </c>
    </row>
    <row r="142" spans="1:37" ht="15" outlineLevel="1">
      <c r="A142" s="1" t="s">
        <v>172</v>
      </c>
      <c r="B142" s="33">
        <v>642.8</v>
      </c>
      <c r="C142" s="25">
        <f t="shared" si="29"/>
        <v>427.49999999999994</v>
      </c>
      <c r="D142" s="1"/>
      <c r="E142" s="1"/>
      <c r="F142" s="1"/>
      <c r="G142" s="1"/>
      <c r="I142" s="1">
        <f t="shared" si="38"/>
        <v>0</v>
      </c>
      <c r="J142" s="17">
        <f>B142-B141</f>
        <v>7.599999999999909</v>
      </c>
      <c r="K142" s="10">
        <f>IF(M141="*",0,K141+J142)</f>
        <v>26.699999999999932</v>
      </c>
      <c r="L142" s="13">
        <f>(B142-B141)/$L$1+I141</f>
        <v>0.8444444444444343</v>
      </c>
      <c r="N142" s="21">
        <f>IF(M141="*",L142,N141+L142)</f>
        <v>4.46666666666666</v>
      </c>
      <c r="O142" s="10">
        <f>COUNTIF(M$43:M141,"*")</f>
        <v>12</v>
      </c>
      <c r="P142" s="34">
        <f t="shared" si="33"/>
      </c>
      <c r="Q142" s="34">
        <f t="shared" si="33"/>
      </c>
      <c r="R142" s="34">
        <f t="shared" si="33"/>
      </c>
      <c r="S142" s="34">
        <f t="shared" si="33"/>
      </c>
      <c r="T142" s="34">
        <f t="shared" si="33"/>
      </c>
      <c r="U142" s="34">
        <f t="shared" si="33"/>
      </c>
      <c r="V142" s="34">
        <f t="shared" si="33"/>
      </c>
      <c r="W142" s="34">
        <f t="shared" si="33"/>
      </c>
      <c r="X142" s="34">
        <f t="shared" si="33"/>
      </c>
      <c r="Y142" s="34">
        <f t="shared" si="33"/>
      </c>
      <c r="Z142" s="34">
        <f t="shared" si="33"/>
      </c>
      <c r="AA142" s="34" t="str">
        <f t="shared" si="33"/>
        <v>ggg</v>
      </c>
      <c r="AB142" s="34">
        <f t="shared" si="33"/>
      </c>
      <c r="AC142" s="34">
        <f t="shared" si="33"/>
      </c>
      <c r="AD142" s="34">
        <f t="shared" si="33"/>
      </c>
      <c r="AE142" s="34">
        <f aca="true" t="shared" si="39" ref="AE142:AK144">IF(($O142)=AE$6,"ggg","")</f>
      </c>
      <c r="AF142" s="34">
        <f t="shared" si="39"/>
      </c>
      <c r="AG142" s="34">
        <f t="shared" si="39"/>
      </c>
      <c r="AH142" s="34">
        <f t="shared" si="39"/>
      </c>
      <c r="AI142" s="34">
        <f t="shared" si="39"/>
      </c>
      <c r="AJ142" s="34">
        <f t="shared" si="39"/>
      </c>
      <c r="AK142" s="34">
        <f t="shared" si="39"/>
      </c>
    </row>
    <row r="143" spans="1:37" ht="15" outlineLevel="1">
      <c r="A143" s="1" t="s">
        <v>173</v>
      </c>
      <c r="B143" s="33">
        <v>648</v>
      </c>
      <c r="C143" s="25">
        <f t="shared" si="29"/>
        <v>432.7</v>
      </c>
      <c r="D143" s="1" t="s">
        <v>174</v>
      </c>
      <c r="E143" s="1" t="s">
        <v>62</v>
      </c>
      <c r="F143" s="1" t="s">
        <v>178</v>
      </c>
      <c r="G143" s="1"/>
      <c r="I143" s="1">
        <f t="shared" si="38"/>
        <v>0</v>
      </c>
      <c r="J143" s="17">
        <f>B143-B142</f>
        <v>5.2000000000000455</v>
      </c>
      <c r="K143" s="10">
        <f>IF(M142="*",0,K142+J143)</f>
        <v>31.899999999999977</v>
      </c>
      <c r="L143" s="13">
        <f t="shared" si="30"/>
        <v>0.5777777777777828</v>
      </c>
      <c r="M143" s="10" t="s">
        <v>193</v>
      </c>
      <c r="N143" s="21">
        <f t="shared" si="31"/>
        <v>5.0444444444444425</v>
      </c>
      <c r="O143" s="10">
        <f>COUNTIF(M$43:M142,"*")</f>
        <v>12</v>
      </c>
      <c r="P143" s="34">
        <f aca="true" t="shared" si="40" ref="P143:AD144">IF(($O143)=P$6,"ggg","")</f>
      </c>
      <c r="Q143" s="34">
        <f t="shared" si="40"/>
      </c>
      <c r="R143" s="34">
        <f t="shared" si="40"/>
      </c>
      <c r="S143" s="34">
        <f t="shared" si="40"/>
      </c>
      <c r="T143" s="34">
        <f t="shared" si="40"/>
      </c>
      <c r="U143" s="34">
        <f t="shared" si="40"/>
      </c>
      <c r="V143" s="34">
        <f t="shared" si="40"/>
      </c>
      <c r="W143" s="34">
        <f t="shared" si="40"/>
      </c>
      <c r="X143" s="34">
        <f t="shared" si="40"/>
      </c>
      <c r="Y143" s="34">
        <f t="shared" si="40"/>
      </c>
      <c r="Z143" s="34">
        <f t="shared" si="40"/>
      </c>
      <c r="AA143" s="34" t="str">
        <f t="shared" si="40"/>
        <v>ggg</v>
      </c>
      <c r="AB143" s="34">
        <f t="shared" si="40"/>
      </c>
      <c r="AC143" s="34">
        <f t="shared" si="40"/>
      </c>
      <c r="AD143" s="34">
        <f t="shared" si="40"/>
      </c>
      <c r="AE143" s="34">
        <f t="shared" si="39"/>
      </c>
      <c r="AF143" s="34">
        <f t="shared" si="39"/>
      </c>
      <c r="AG143" s="34">
        <f t="shared" si="39"/>
      </c>
      <c r="AH143" s="34">
        <f t="shared" si="39"/>
      </c>
      <c r="AI143" s="34">
        <f t="shared" si="39"/>
      </c>
      <c r="AJ143" s="34">
        <f t="shared" si="39"/>
      </c>
      <c r="AK143" s="34">
        <f t="shared" si="39"/>
      </c>
    </row>
    <row r="144" spans="1:37" ht="33.75" outlineLevel="1">
      <c r="A144" s="1" t="s">
        <v>175</v>
      </c>
      <c r="B144" s="33">
        <v>652.1</v>
      </c>
      <c r="C144" s="25">
        <f t="shared" si="29"/>
        <v>436.8</v>
      </c>
      <c r="D144" s="1"/>
      <c r="E144" s="1"/>
      <c r="F144" s="1"/>
      <c r="G144" s="1"/>
      <c r="H144" s="21">
        <f>B144-B125</f>
        <v>49.80000000000007</v>
      </c>
      <c r="I144" s="1">
        <f t="shared" si="38"/>
        <v>0</v>
      </c>
      <c r="J144" s="17">
        <f>B144-B143</f>
        <v>4.100000000000023</v>
      </c>
      <c r="K144" s="10">
        <f>IF(M143="*",0,K143+J144)</f>
        <v>0</v>
      </c>
      <c r="L144" s="13">
        <f t="shared" si="30"/>
        <v>0.4555555555555581</v>
      </c>
      <c r="N144" s="21">
        <f t="shared" si="31"/>
        <v>0.4555555555555581</v>
      </c>
      <c r="O144" s="10">
        <f>COUNTIF(M$43:M143,"*")</f>
        <v>13</v>
      </c>
      <c r="P144" s="34">
        <f t="shared" si="40"/>
      </c>
      <c r="Q144" s="34">
        <f t="shared" si="40"/>
      </c>
      <c r="R144" s="34">
        <f t="shared" si="40"/>
      </c>
      <c r="S144" s="34">
        <f t="shared" si="40"/>
      </c>
      <c r="T144" s="34">
        <f t="shared" si="40"/>
      </c>
      <c r="U144" s="34">
        <f t="shared" si="40"/>
      </c>
      <c r="V144" s="34">
        <f t="shared" si="40"/>
      </c>
      <c r="W144" s="34">
        <f t="shared" si="40"/>
      </c>
      <c r="X144" s="34">
        <f t="shared" si="40"/>
      </c>
      <c r="Y144" s="34">
        <f t="shared" si="40"/>
      </c>
      <c r="Z144" s="34">
        <f t="shared" si="40"/>
      </c>
      <c r="AA144" s="34">
        <f t="shared" si="40"/>
      </c>
      <c r="AB144" s="34" t="str">
        <f t="shared" si="40"/>
        <v>ggg</v>
      </c>
      <c r="AC144" s="34">
        <f t="shared" si="40"/>
      </c>
      <c r="AD144" s="34">
        <f t="shared" si="40"/>
      </c>
      <c r="AE144" s="34">
        <f t="shared" si="39"/>
      </c>
      <c r="AF144" s="34">
        <f t="shared" si="39"/>
      </c>
      <c r="AG144" s="34">
        <f t="shared" si="39"/>
      </c>
      <c r="AH144" s="34">
        <f t="shared" si="39"/>
      </c>
      <c r="AI144" s="34">
        <f t="shared" si="39"/>
      </c>
      <c r="AJ144" s="34">
        <f t="shared" si="39"/>
      </c>
      <c r="AK144" s="34">
        <f t="shared" si="39"/>
      </c>
    </row>
    <row r="145" spans="10:37" ht="15" outlineLevel="1">
      <c r="J145" s="17"/>
      <c r="P145" s="24">
        <f aca="true" t="shared" si="41" ref="P145:X145">IF($O145=P$6,"ggg","")</f>
      </c>
      <c r="Q145" s="24">
        <f t="shared" si="41"/>
      </c>
      <c r="R145" s="24">
        <f t="shared" si="41"/>
      </c>
      <c r="S145" s="24">
        <f t="shared" si="41"/>
      </c>
      <c r="T145" s="24">
        <f t="shared" si="41"/>
      </c>
      <c r="U145" s="24">
        <f t="shared" si="41"/>
      </c>
      <c r="V145" s="24">
        <f t="shared" si="41"/>
      </c>
      <c r="W145" s="24">
        <f t="shared" si="41"/>
      </c>
      <c r="X145" s="24">
        <f t="shared" si="41"/>
      </c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</row>
    <row r="146" ht="11.25">
      <c r="M146" s="10">
        <f>COUNTIF(M7:M144,"*")</f>
        <v>13</v>
      </c>
    </row>
  </sheetData>
  <printOptions/>
  <pageMargins left="0.75" right="0.75" top="1" bottom="1" header="0.5" footer="0.5"/>
  <pageSetup fitToHeight="1" fitToWidth="1" horizontalDpi="1200" verticalDpi="12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workbookViewId="0" topLeftCell="A1">
      <pane ySplit="3" topLeftCell="BM4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29.7109375" style="10" customWidth="1"/>
    <col min="2" max="2" width="7.28125" style="12" customWidth="1"/>
    <col min="3" max="3" width="7.57421875" style="10" customWidth="1"/>
    <col min="4" max="4" width="5.28125" style="10" customWidth="1"/>
    <col min="5" max="5" width="5.421875" style="10" customWidth="1"/>
    <col min="6" max="6" width="3.28125" style="10" customWidth="1"/>
    <col min="7" max="8" width="9.140625" style="10" customWidth="1"/>
    <col min="9" max="11" width="6.57421875" style="10" customWidth="1"/>
    <col min="12" max="16384" width="9.140625" style="10" customWidth="1"/>
  </cols>
  <sheetData>
    <row r="1" s="36" customFormat="1" ht="11.25">
      <c r="B1" s="11" t="s">
        <v>186</v>
      </c>
    </row>
    <row r="2" spans="1:14" s="2" customFormat="1" ht="11.25">
      <c r="A2" s="14"/>
      <c r="B2" s="15" t="s">
        <v>1</v>
      </c>
      <c r="D2" s="35" t="s">
        <v>212</v>
      </c>
      <c r="E2" s="35" t="s">
        <v>227</v>
      </c>
      <c r="F2" s="2" t="s">
        <v>205</v>
      </c>
      <c r="G2" s="35"/>
      <c r="H2" s="35" t="s">
        <v>217</v>
      </c>
      <c r="I2" s="91" t="s">
        <v>221</v>
      </c>
      <c r="J2" s="91"/>
      <c r="K2" s="91"/>
      <c r="L2" s="35"/>
      <c r="N2" s="35"/>
    </row>
    <row r="3" spans="1:14" s="2" customFormat="1" ht="11.25">
      <c r="A3" s="14" t="s">
        <v>3</v>
      </c>
      <c r="B3" s="15" t="s">
        <v>4</v>
      </c>
      <c r="D3" s="35" t="s">
        <v>207</v>
      </c>
      <c r="E3" s="35" t="s">
        <v>208</v>
      </c>
      <c r="G3" s="35"/>
      <c r="H3" s="35" t="s">
        <v>218</v>
      </c>
      <c r="I3" s="35" t="s">
        <v>222</v>
      </c>
      <c r="J3" s="35" t="s">
        <v>223</v>
      </c>
      <c r="K3" s="35" t="s">
        <v>224</v>
      </c>
      <c r="L3" s="35" t="s">
        <v>225</v>
      </c>
      <c r="M3" s="2" t="s">
        <v>226</v>
      </c>
      <c r="N3" s="35" t="s">
        <v>220</v>
      </c>
    </row>
    <row r="4" spans="1:13" ht="11.25">
      <c r="A4" s="1" t="s">
        <v>50</v>
      </c>
      <c r="B4" s="23">
        <v>215.3</v>
      </c>
      <c r="C4" s="10">
        <v>0</v>
      </c>
      <c r="F4" s="10">
        <v>0</v>
      </c>
      <c r="H4" s="10">
        <v>5813.8</v>
      </c>
      <c r="I4" s="10">
        <v>520</v>
      </c>
      <c r="J4" s="10">
        <f>I4-K4</f>
        <v>30</v>
      </c>
      <c r="K4" s="10">
        <v>490</v>
      </c>
      <c r="L4" s="21">
        <f>J4/E5</f>
        <v>6.617647058823527</v>
      </c>
      <c r="M4" s="21">
        <f>D5/J4</f>
        <v>1.3599999999999999</v>
      </c>
    </row>
    <row r="5" spans="1:14" ht="11.25">
      <c r="A5" s="1" t="s">
        <v>57</v>
      </c>
      <c r="B5" s="23">
        <v>256.1</v>
      </c>
      <c r="C5" s="25">
        <v>40.8</v>
      </c>
      <c r="D5" s="10">
        <v>40.8</v>
      </c>
      <c r="E5" s="21">
        <v>4.533333333333335</v>
      </c>
      <c r="F5" s="10">
        <v>1</v>
      </c>
      <c r="H5" s="10">
        <v>5819.3</v>
      </c>
      <c r="I5" s="10">
        <v>490</v>
      </c>
      <c r="J5" s="10">
        <f>0.6*70</f>
        <v>42</v>
      </c>
      <c r="K5" s="10">
        <f>I5-J5</f>
        <v>448</v>
      </c>
      <c r="L5" s="21">
        <f aca="true" t="shared" si="0" ref="L5:L12">J5/E6</f>
        <v>11.630769230769229</v>
      </c>
      <c r="M5" s="21">
        <f aca="true" t="shared" si="1" ref="M5:M11">D6/J5</f>
        <v>0.3738095238095238</v>
      </c>
      <c r="N5" s="21">
        <f aca="true" t="shared" si="2" ref="N5:N11">D5/E5</f>
        <v>8.999999999999996</v>
      </c>
    </row>
    <row r="6" spans="1:14" ht="11.25">
      <c r="A6" s="1" t="s">
        <v>71</v>
      </c>
      <c r="B6" s="27">
        <v>275.1</v>
      </c>
      <c r="C6" s="25">
        <v>59.8</v>
      </c>
      <c r="D6" s="10">
        <v>15.7</v>
      </c>
      <c r="E6" s="21">
        <v>3.6111111111111116</v>
      </c>
      <c r="F6" s="10">
        <v>2</v>
      </c>
      <c r="G6" s="21">
        <f>SUM(E6:E8)</f>
        <v>15.907777777777776</v>
      </c>
      <c r="H6" s="10">
        <v>5823.3</v>
      </c>
      <c r="I6" s="10">
        <f>K5</f>
        <v>448</v>
      </c>
      <c r="J6" s="10">
        <f>E6/G$6*70</f>
        <v>15.890200460990435</v>
      </c>
      <c r="K6" s="10">
        <f>I6-J6</f>
        <v>432.10979953900954</v>
      </c>
      <c r="L6" s="21">
        <f t="shared" si="0"/>
        <v>2.4572474939675937</v>
      </c>
      <c r="M6" s="21">
        <f t="shared" si="1"/>
        <v>3.6185824175824166</v>
      </c>
      <c r="N6" s="21">
        <f t="shared" si="2"/>
        <v>4.347692307692307</v>
      </c>
    </row>
    <row r="7" spans="1:14" ht="11.25">
      <c r="A7" s="1" t="s">
        <v>81</v>
      </c>
      <c r="B7" s="27">
        <v>333.3</v>
      </c>
      <c r="C7" s="25">
        <v>118</v>
      </c>
      <c r="D7" s="10">
        <v>57.5</v>
      </c>
      <c r="E7" s="21">
        <v>6.466666666666665</v>
      </c>
      <c r="F7" s="10">
        <v>3</v>
      </c>
      <c r="H7" s="10">
        <v>5830.1</v>
      </c>
      <c r="I7" s="10">
        <f>K6</f>
        <v>432.10979953900954</v>
      </c>
      <c r="J7" s="10">
        <f>E7/G$6*70</f>
        <v>28.45568205629671</v>
      </c>
      <c r="K7" s="10">
        <v>420</v>
      </c>
      <c r="L7" s="21">
        <f t="shared" si="0"/>
        <v>4.880906013086914</v>
      </c>
      <c r="M7" s="21">
        <f t="shared" si="1"/>
        <v>1.402180412371134</v>
      </c>
      <c r="N7" s="21">
        <f t="shared" si="2"/>
        <v>8.89175257731959</v>
      </c>
    </row>
    <row r="8" spans="1:14" ht="11.25">
      <c r="A8" s="1" t="s">
        <v>215</v>
      </c>
      <c r="B8" s="28">
        <v>379</v>
      </c>
      <c r="C8" s="25">
        <f>B8-B7+C7</f>
        <v>163.7</v>
      </c>
      <c r="D8" s="10">
        <v>39.9</v>
      </c>
      <c r="E8" s="21">
        <v>5.83</v>
      </c>
      <c r="F8" s="10">
        <v>4</v>
      </c>
      <c r="H8" s="10">
        <v>5836.2</v>
      </c>
      <c r="I8" s="10">
        <v>420</v>
      </c>
      <c r="J8" s="10">
        <f>E8/G$6*70</f>
        <v>25.654117482712863</v>
      </c>
      <c r="K8" s="10">
        <v>375</v>
      </c>
      <c r="L8" s="21">
        <f t="shared" si="0"/>
        <v>2.790175919569979</v>
      </c>
      <c r="M8" s="21">
        <f t="shared" si="1"/>
        <v>1.5319178305970755</v>
      </c>
      <c r="N8" s="21">
        <f t="shared" si="2"/>
        <v>6.843910806174957</v>
      </c>
    </row>
    <row r="9" spans="1:14" ht="11.25">
      <c r="A9" s="1" t="s">
        <v>105</v>
      </c>
      <c r="B9" s="23">
        <v>464</v>
      </c>
      <c r="C9" s="25">
        <v>248.7</v>
      </c>
      <c r="D9" s="10">
        <v>39.3</v>
      </c>
      <c r="E9" s="21">
        <v>9.194444444444445</v>
      </c>
      <c r="F9" s="10">
        <v>5</v>
      </c>
      <c r="H9" s="10">
        <v>5846.4</v>
      </c>
      <c r="I9" s="10">
        <v>375</v>
      </c>
      <c r="J9" s="10">
        <f>I9-K9</f>
        <v>15</v>
      </c>
      <c r="K9" s="10">
        <v>360</v>
      </c>
      <c r="L9" s="21">
        <f t="shared" si="0"/>
        <v>1.6896120150187737</v>
      </c>
      <c r="M9" s="21">
        <f t="shared" si="1"/>
        <v>3.96</v>
      </c>
      <c r="N9" s="21">
        <f t="shared" si="2"/>
        <v>4.274320241691843</v>
      </c>
    </row>
    <row r="10" spans="1:14" ht="11.25">
      <c r="A10" s="1" t="s">
        <v>219</v>
      </c>
      <c r="B10" s="31">
        <v>530.4</v>
      </c>
      <c r="C10" s="25">
        <v>315.1</v>
      </c>
      <c r="D10" s="10">
        <v>59.4</v>
      </c>
      <c r="E10" s="21">
        <v>8.877777777777776</v>
      </c>
      <c r="F10" s="10">
        <v>9</v>
      </c>
      <c r="H10" s="10">
        <v>5856.8</v>
      </c>
      <c r="I10" s="10">
        <v>360</v>
      </c>
      <c r="J10" s="10">
        <f>I10-K10</f>
        <v>15</v>
      </c>
      <c r="K10" s="10">
        <v>345</v>
      </c>
      <c r="L10" s="21">
        <f t="shared" si="0"/>
        <v>2.973568281938327</v>
      </c>
      <c r="M10" s="21">
        <f t="shared" si="1"/>
        <v>3.0266666666666664</v>
      </c>
      <c r="N10" s="21">
        <f t="shared" si="2"/>
        <v>6.690863579474343</v>
      </c>
    </row>
    <row r="11" spans="1:14" ht="11.25">
      <c r="A11" s="1" t="s">
        <v>147</v>
      </c>
      <c r="B11" s="31">
        <v>575.8</v>
      </c>
      <c r="C11" s="25">
        <v>360.5</v>
      </c>
      <c r="D11" s="10">
        <v>45.4</v>
      </c>
      <c r="E11" s="21">
        <v>5.0444444444444425</v>
      </c>
      <c r="F11" s="10">
        <v>10</v>
      </c>
      <c r="H11" s="10">
        <v>5861.5</v>
      </c>
      <c r="I11" s="10">
        <v>345</v>
      </c>
      <c r="J11" s="10">
        <f>I11-K11</f>
        <v>25</v>
      </c>
      <c r="K11" s="10">
        <v>320</v>
      </c>
      <c r="L11" s="21">
        <f t="shared" si="0"/>
        <v>6.706408345752594</v>
      </c>
      <c r="M11" s="21">
        <f t="shared" si="1"/>
        <v>1.06</v>
      </c>
      <c r="N11" s="21">
        <f t="shared" si="2"/>
        <v>9.000000000000004</v>
      </c>
    </row>
    <row r="12" spans="1:13" ht="11.25">
      <c r="A12" s="1" t="s">
        <v>157</v>
      </c>
      <c r="B12" s="33">
        <v>602.6</v>
      </c>
      <c r="C12" s="25">
        <v>387.3</v>
      </c>
      <c r="D12" s="10">
        <v>26.5</v>
      </c>
      <c r="E12" s="21">
        <v>3.7277777777777854</v>
      </c>
      <c r="F12" s="10">
        <v>11</v>
      </c>
      <c r="H12" s="10">
        <v>5874.3</v>
      </c>
      <c r="I12" s="10">
        <v>320</v>
      </c>
      <c r="J12" s="10">
        <f>E13*4</f>
        <v>14.777777777777779</v>
      </c>
      <c r="K12" s="10">
        <f>I12-J12</f>
        <v>305.22222222222223</v>
      </c>
      <c r="L12" s="21">
        <f t="shared" si="0"/>
        <v>4</v>
      </c>
      <c r="M12" s="21">
        <f>C13/J12</f>
        <v>0</v>
      </c>
    </row>
    <row r="13" ht="11.25">
      <c r="E13" s="10">
        <f>D12/9+0.75</f>
        <v>3.6944444444444446</v>
      </c>
    </row>
    <row r="14" spans="2:13" ht="11.25">
      <c r="B14" s="12">
        <f>B12-B4</f>
        <v>387.3</v>
      </c>
      <c r="H14" s="10">
        <f>H12-H4</f>
        <v>60.5</v>
      </c>
      <c r="J14" s="10">
        <f>SUM(J4:J13)</f>
        <v>211.77777777777777</v>
      </c>
      <c r="L14" s="10">
        <f>J14/H14</f>
        <v>3.500459136822773</v>
      </c>
      <c r="M14" s="21">
        <f>B14/J14</f>
        <v>1.8288037775445962</v>
      </c>
    </row>
    <row r="18" spans="1:9" ht="11.25">
      <c r="A18" s="10" t="s">
        <v>157</v>
      </c>
      <c r="B18" s="12">
        <v>602.6</v>
      </c>
      <c r="C18" s="10">
        <v>387.3</v>
      </c>
      <c r="D18" s="10">
        <v>26.5</v>
      </c>
      <c r="E18" s="10">
        <v>3.7277777777777854</v>
      </c>
      <c r="F18" s="10">
        <v>11</v>
      </c>
      <c r="H18" s="10">
        <v>5874.3</v>
      </c>
      <c r="I18" s="10">
        <v>495</v>
      </c>
    </row>
    <row r="19" spans="1:6" ht="11.25">
      <c r="A19" s="10" t="s">
        <v>147</v>
      </c>
      <c r="B19" s="12">
        <v>575.8</v>
      </c>
      <c r="C19" s="10">
        <v>360.5</v>
      </c>
      <c r="D19" s="10">
        <v>45.4</v>
      </c>
      <c r="E19" s="10">
        <v>5.0444444444444425</v>
      </c>
      <c r="F19" s="10">
        <v>10</v>
      </c>
    </row>
    <row r="20" spans="1:6" ht="11.25">
      <c r="A20" s="10" t="s">
        <v>216</v>
      </c>
      <c r="B20" s="12">
        <v>530.4</v>
      </c>
      <c r="C20" s="10">
        <v>315.1</v>
      </c>
      <c r="D20" s="10">
        <v>59.4</v>
      </c>
      <c r="E20" s="10">
        <v>8.877777777777776</v>
      </c>
      <c r="F20" s="10">
        <v>9</v>
      </c>
    </row>
    <row r="21" spans="1:6" ht="11.25">
      <c r="A21" s="10" t="s">
        <v>105</v>
      </c>
      <c r="B21" s="12">
        <v>464</v>
      </c>
      <c r="C21" s="10">
        <v>248.7</v>
      </c>
      <c r="D21" s="10">
        <v>39.3</v>
      </c>
      <c r="E21" s="10">
        <v>9.194444444444445</v>
      </c>
      <c r="F21" s="10">
        <v>5</v>
      </c>
    </row>
    <row r="22" spans="1:6" ht="11.25">
      <c r="A22" s="10" t="s">
        <v>215</v>
      </c>
      <c r="B22" s="12">
        <v>379</v>
      </c>
      <c r="C22" s="10">
        <v>163.7</v>
      </c>
      <c r="D22" s="10">
        <v>39.9</v>
      </c>
      <c r="E22" s="10">
        <v>5.83</v>
      </c>
      <c r="F22" s="10">
        <v>4</v>
      </c>
    </row>
    <row r="23" spans="1:6" ht="11.25">
      <c r="A23" s="10" t="s">
        <v>81</v>
      </c>
      <c r="B23" s="12">
        <v>333.3</v>
      </c>
      <c r="C23" s="10">
        <v>118</v>
      </c>
      <c r="D23" s="10">
        <v>57.5</v>
      </c>
      <c r="E23" s="10">
        <v>6.466666666666665</v>
      </c>
      <c r="F23" s="10">
        <v>3</v>
      </c>
    </row>
    <row r="24" spans="1:6" ht="11.25">
      <c r="A24" s="10" t="s">
        <v>71</v>
      </c>
      <c r="B24" s="12">
        <v>275.1</v>
      </c>
      <c r="C24" s="10">
        <v>59.8</v>
      </c>
      <c r="D24" s="10">
        <v>15.7</v>
      </c>
      <c r="E24" s="10">
        <v>3.6111111111111116</v>
      </c>
      <c r="F24" s="10">
        <v>2</v>
      </c>
    </row>
    <row r="25" spans="1:6" ht="11.25">
      <c r="A25" s="10" t="s">
        <v>57</v>
      </c>
      <c r="B25" s="12">
        <v>256.1</v>
      </c>
      <c r="C25" s="10">
        <v>40.8</v>
      </c>
      <c r="D25" s="10">
        <v>40.8</v>
      </c>
      <c r="E25" s="10">
        <v>4.533333333333335</v>
      </c>
      <c r="F25" s="10">
        <v>1</v>
      </c>
    </row>
    <row r="26" spans="1:6" ht="11.25">
      <c r="A26" s="10" t="s">
        <v>50</v>
      </c>
      <c r="B26" s="12">
        <v>215.3</v>
      </c>
      <c r="C26" s="10">
        <v>0</v>
      </c>
      <c r="E26" s="10">
        <v>0</v>
      </c>
      <c r="F26" s="10">
        <v>1</v>
      </c>
    </row>
  </sheetData>
  <mergeCells count="1">
    <mergeCell ref="I2:K2"/>
  </mergeCells>
  <printOptions/>
  <pageMargins left="0.75" right="0.75" top="1" bottom="1" header="0.5" footer="0.5"/>
  <pageSetup fitToHeight="1" fitToWidth="1" horizontalDpi="1200" verticalDpi="1200" orientation="portrait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68"/>
  <sheetViews>
    <sheetView workbookViewId="0" topLeftCell="B1">
      <pane ySplit="6" topLeftCell="BM131" activePane="bottomLeft" state="frozen"/>
      <selection pane="topLeft" activeCell="A1" sqref="A1"/>
      <selection pane="bottomLeft" activeCell="Z145" sqref="Z145"/>
    </sheetView>
  </sheetViews>
  <sheetFormatPr defaultColWidth="9.140625" defaultRowHeight="12.75" outlineLevelRow="1"/>
  <cols>
    <col min="1" max="3" width="9.140625" style="46" customWidth="1"/>
    <col min="4" max="4" width="29.7109375" style="46" customWidth="1"/>
    <col min="5" max="5" width="7.28125" style="58" customWidth="1"/>
    <col min="6" max="6" width="7.57421875" style="46" customWidth="1"/>
    <col min="7" max="7" width="21.140625" style="46" hidden="1" customWidth="1"/>
    <col min="8" max="8" width="9.140625" style="46" hidden="1" customWidth="1"/>
    <col min="9" max="9" width="11.00390625" style="46" hidden="1" customWidth="1"/>
    <col min="10" max="10" width="6.140625" style="46" hidden="1" customWidth="1"/>
    <col min="11" max="11" width="6.421875" style="46" hidden="1" customWidth="1"/>
    <col min="12" max="12" width="6.28125" style="46" customWidth="1"/>
    <col min="13" max="13" width="7.421875" style="58" customWidth="1"/>
    <col min="14" max="14" width="6.28125" style="58" customWidth="1"/>
    <col min="15" max="15" width="7.8515625" style="47" customWidth="1"/>
    <col min="16" max="16" width="4.00390625" style="46" customWidth="1"/>
    <col min="17" max="17" width="7.8515625" style="46" customWidth="1"/>
    <col min="18" max="18" width="5.00390625" style="90" customWidth="1"/>
    <col min="19" max="24" width="6.8515625" style="46" hidden="1" customWidth="1"/>
    <col min="25" max="25" width="7.8515625" style="46" customWidth="1"/>
    <col min="26" max="29" width="6.8515625" style="46" customWidth="1"/>
    <col min="30" max="40" width="6.57421875" style="46" customWidth="1"/>
    <col min="41" max="16384" width="9.140625" style="46" customWidth="1"/>
  </cols>
  <sheetData>
    <row r="1" spans="4:32" s="60" customFormat="1" ht="12">
      <c r="D1" s="61" t="s">
        <v>186</v>
      </c>
      <c r="M1" s="62"/>
      <c r="N1" s="85" t="s">
        <v>229</v>
      </c>
      <c r="O1" s="83"/>
      <c r="P1" s="83"/>
      <c r="Q1" s="83"/>
      <c r="R1" s="86"/>
      <c r="Y1" s="84">
        <v>6</v>
      </c>
      <c r="Z1" s="63">
        <v>1</v>
      </c>
      <c r="AA1" s="63">
        <v>2</v>
      </c>
      <c r="AB1" s="63">
        <v>3</v>
      </c>
      <c r="AC1" s="63">
        <v>4</v>
      </c>
      <c r="AD1" s="63">
        <v>5</v>
      </c>
      <c r="AE1" s="63">
        <v>6</v>
      </c>
      <c r="AF1" s="63">
        <v>7</v>
      </c>
    </row>
    <row r="2" spans="4:32" s="63" customFormat="1" ht="12">
      <c r="D2" s="64"/>
      <c r="E2" s="65" t="s">
        <v>1</v>
      </c>
      <c r="G2" s="64"/>
      <c r="H2" s="66" t="s">
        <v>0</v>
      </c>
      <c r="I2" s="64"/>
      <c r="J2" s="67" t="s">
        <v>192</v>
      </c>
      <c r="K2" s="63" t="s">
        <v>194</v>
      </c>
      <c r="L2" s="67" t="s">
        <v>210</v>
      </c>
      <c r="M2" s="68" t="s">
        <v>212</v>
      </c>
      <c r="N2" s="80" t="s">
        <v>212</v>
      </c>
      <c r="O2" s="69" t="s">
        <v>209</v>
      </c>
      <c r="P2" s="63" t="s">
        <v>214</v>
      </c>
      <c r="Q2" s="69" t="s">
        <v>205</v>
      </c>
      <c r="R2" s="87" t="s">
        <v>205</v>
      </c>
      <c r="T2" s="70"/>
      <c r="Y2" s="82">
        <v>38873</v>
      </c>
      <c r="Z2" s="71" t="s">
        <v>202</v>
      </c>
      <c r="AA2" s="71" t="s">
        <v>196</v>
      </c>
      <c r="AB2" s="71" t="s">
        <v>197</v>
      </c>
      <c r="AC2" s="71" t="s">
        <v>198</v>
      </c>
      <c r="AD2" s="71" t="s">
        <v>199</v>
      </c>
      <c r="AE2" s="71" t="s">
        <v>200</v>
      </c>
      <c r="AF2" s="71" t="s">
        <v>201</v>
      </c>
    </row>
    <row r="3" spans="4:19" s="63" customFormat="1" ht="12">
      <c r="D3" s="64" t="s">
        <v>3</v>
      </c>
      <c r="E3" s="65" t="s">
        <v>4</v>
      </c>
      <c r="G3" s="64" t="s">
        <v>5</v>
      </c>
      <c r="H3" s="64" t="s">
        <v>2</v>
      </c>
      <c r="I3" s="64" t="s">
        <v>6</v>
      </c>
      <c r="J3" s="64"/>
      <c r="K3" s="63" t="s">
        <v>195</v>
      </c>
      <c r="L3" s="64" t="s">
        <v>211</v>
      </c>
      <c r="M3" s="65" t="s">
        <v>207</v>
      </c>
      <c r="N3" s="80" t="s">
        <v>213</v>
      </c>
      <c r="O3" s="71" t="s">
        <v>208</v>
      </c>
      <c r="Q3" s="69" t="s">
        <v>208</v>
      </c>
      <c r="R3" s="87"/>
      <c r="S3" s="63" t="s">
        <v>205</v>
      </c>
    </row>
    <row r="4" spans="4:59" s="74" customFormat="1" ht="12">
      <c r="D4" s="72"/>
      <c r="E4" s="73"/>
      <c r="F4" s="63" t="s">
        <v>191</v>
      </c>
      <c r="G4" s="72"/>
      <c r="H4" s="72"/>
      <c r="I4" s="72"/>
      <c r="J4" s="72"/>
      <c r="L4" s="72"/>
      <c r="M4" s="73"/>
      <c r="N4" s="81"/>
      <c r="O4" s="75"/>
      <c r="R4" s="88"/>
      <c r="S4" s="76">
        <v>38871</v>
      </c>
      <c r="T4" s="76">
        <v>38872</v>
      </c>
      <c r="U4" s="76">
        <v>38873</v>
      </c>
      <c r="V4" s="76">
        <v>38874</v>
      </c>
      <c r="W4" s="76">
        <v>38873</v>
      </c>
      <c r="X4" s="76">
        <v>38874</v>
      </c>
      <c r="Y4" s="76">
        <f>Y2</f>
        <v>38873</v>
      </c>
      <c r="Z4" s="76">
        <f aca="true" t="shared" si="0" ref="Z4:AN4">Y4+1</f>
        <v>38874</v>
      </c>
      <c r="AA4" s="76">
        <f t="shared" si="0"/>
        <v>38875</v>
      </c>
      <c r="AB4" s="76">
        <f t="shared" si="0"/>
        <v>38876</v>
      </c>
      <c r="AC4" s="76">
        <f t="shared" si="0"/>
        <v>38877</v>
      </c>
      <c r="AD4" s="76">
        <f t="shared" si="0"/>
        <v>38878</v>
      </c>
      <c r="AE4" s="76">
        <f t="shared" si="0"/>
        <v>38879</v>
      </c>
      <c r="AF4" s="76">
        <f t="shared" si="0"/>
        <v>38880</v>
      </c>
      <c r="AG4" s="76">
        <f t="shared" si="0"/>
        <v>38881</v>
      </c>
      <c r="AH4" s="76">
        <f t="shared" si="0"/>
        <v>38882</v>
      </c>
      <c r="AI4" s="76">
        <f t="shared" si="0"/>
        <v>38883</v>
      </c>
      <c r="AJ4" s="76">
        <f t="shared" si="0"/>
        <v>38884</v>
      </c>
      <c r="AK4" s="76">
        <f t="shared" si="0"/>
        <v>38885</v>
      </c>
      <c r="AL4" s="76">
        <f t="shared" si="0"/>
        <v>38886</v>
      </c>
      <c r="AM4" s="76">
        <f t="shared" si="0"/>
        <v>38887</v>
      </c>
      <c r="AN4" s="76">
        <f t="shared" si="0"/>
        <v>38888</v>
      </c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</row>
    <row r="5" spans="4:40" s="74" customFormat="1" ht="12">
      <c r="D5" s="72"/>
      <c r="E5" s="73"/>
      <c r="G5" s="72"/>
      <c r="H5" s="72"/>
      <c r="I5" s="72"/>
      <c r="J5" s="72"/>
      <c r="L5" s="72"/>
      <c r="M5" s="73"/>
      <c r="N5" s="81"/>
      <c r="O5" s="75"/>
      <c r="R5" s="88"/>
      <c r="S5" s="78" t="s">
        <v>199</v>
      </c>
      <c r="T5" s="78" t="s">
        <v>200</v>
      </c>
      <c r="U5" s="78" t="s">
        <v>201</v>
      </c>
      <c r="V5" s="78" t="s">
        <v>202</v>
      </c>
      <c r="W5" s="78" t="s">
        <v>196</v>
      </c>
      <c r="X5" s="78" t="s">
        <v>197</v>
      </c>
      <c r="Y5" s="78" t="str">
        <f aca="true" t="shared" si="1" ref="Y5:AN5">HLOOKUP(WEEKDAY(Y4),DaysOfWeek,2)</f>
        <v>Monday</v>
      </c>
      <c r="Z5" s="78" t="str">
        <f t="shared" si="1"/>
        <v>Tuesday</v>
      </c>
      <c r="AA5" s="78" t="str">
        <f t="shared" si="1"/>
        <v>Wednesday</v>
      </c>
      <c r="AB5" s="78" t="str">
        <f t="shared" si="1"/>
        <v>Thursday</v>
      </c>
      <c r="AC5" s="78" t="str">
        <f t="shared" si="1"/>
        <v>Friday</v>
      </c>
      <c r="AD5" s="78" t="str">
        <f t="shared" si="1"/>
        <v>Saturday</v>
      </c>
      <c r="AE5" s="78" t="str">
        <f t="shared" si="1"/>
        <v>Sunday</v>
      </c>
      <c r="AF5" s="78" t="str">
        <f t="shared" si="1"/>
        <v>Monday</v>
      </c>
      <c r="AG5" s="78" t="str">
        <f t="shared" si="1"/>
        <v>Tuesday</v>
      </c>
      <c r="AH5" s="78" t="str">
        <f t="shared" si="1"/>
        <v>Wednesday</v>
      </c>
      <c r="AI5" s="78" t="str">
        <f t="shared" si="1"/>
        <v>Thursday</v>
      </c>
      <c r="AJ5" s="78" t="str">
        <f t="shared" si="1"/>
        <v>Friday</v>
      </c>
      <c r="AK5" s="78" t="str">
        <f t="shared" si="1"/>
        <v>Saturday</v>
      </c>
      <c r="AL5" s="78" t="str">
        <f t="shared" si="1"/>
        <v>Sunday</v>
      </c>
      <c r="AM5" s="78" t="str">
        <f t="shared" si="1"/>
        <v>Monday</v>
      </c>
      <c r="AN5" s="78" t="str">
        <f t="shared" si="1"/>
        <v>Tuesday</v>
      </c>
    </row>
    <row r="6" spans="4:45" s="74" customFormat="1" ht="12">
      <c r="D6" s="72"/>
      <c r="E6" s="73"/>
      <c r="G6" s="72"/>
      <c r="H6" s="72"/>
      <c r="I6" s="72"/>
      <c r="J6" s="72"/>
      <c r="L6" s="72"/>
      <c r="M6" s="73"/>
      <c r="N6" s="81"/>
      <c r="O6" s="75"/>
      <c r="R6" s="89"/>
      <c r="S6" s="79">
        <v>99</v>
      </c>
      <c r="T6" s="79">
        <v>99</v>
      </c>
      <c r="U6" s="79">
        <v>99</v>
      </c>
      <c r="V6" s="79">
        <v>99</v>
      </c>
      <c r="W6" s="79">
        <v>0</v>
      </c>
      <c r="X6" s="79">
        <v>1</v>
      </c>
      <c r="Y6" s="79">
        <v>2</v>
      </c>
      <c r="Z6" s="79">
        <v>3</v>
      </c>
      <c r="AA6" s="79">
        <v>4</v>
      </c>
      <c r="AB6" s="79">
        <v>5</v>
      </c>
      <c r="AC6" s="79">
        <v>6</v>
      </c>
      <c r="AD6" s="79">
        <v>7</v>
      </c>
      <c r="AE6" s="79">
        <v>8</v>
      </c>
      <c r="AF6" s="79">
        <v>9</v>
      </c>
      <c r="AG6" s="79">
        <v>10</v>
      </c>
      <c r="AH6" s="79">
        <v>11</v>
      </c>
      <c r="AI6" s="79">
        <v>12</v>
      </c>
      <c r="AJ6" s="79">
        <v>13</v>
      </c>
      <c r="AK6" s="79">
        <v>14</v>
      </c>
      <c r="AL6" s="79">
        <v>15</v>
      </c>
      <c r="AM6" s="79">
        <v>16</v>
      </c>
      <c r="AN6" s="79">
        <v>17</v>
      </c>
      <c r="AO6" s="79"/>
      <c r="AP6" s="79"/>
      <c r="AQ6" s="79"/>
      <c r="AR6" s="79"/>
      <c r="AS6" s="79"/>
    </row>
    <row r="7" spans="1:40" ht="15.75" outlineLevel="1">
      <c r="A7" s="74"/>
      <c r="C7" s="46">
        <v>138</v>
      </c>
      <c r="D7" s="41" t="s">
        <v>7</v>
      </c>
      <c r="E7" s="45">
        <v>0</v>
      </c>
      <c r="G7" s="41"/>
      <c r="H7" s="41"/>
      <c r="I7" s="41"/>
      <c r="J7" s="41"/>
      <c r="K7" s="44" t="e">
        <f>E7-#REF!</f>
        <v>#REF!</v>
      </c>
      <c r="L7" s="41">
        <f aca="true" t="shared" si="2" ref="L7:L33">IF(J7="L&amp;D",0.75,0)</f>
        <v>0</v>
      </c>
      <c r="M7" s="45"/>
      <c r="P7" s="46" t="s">
        <v>193</v>
      </c>
      <c r="R7" s="90">
        <f>COUNTIF(P$6:P7,"*")</f>
        <v>1</v>
      </c>
      <c r="S7" s="48">
        <f aca="true" t="shared" si="3" ref="S7:AB16">IF(($R7)=S$6,"ggg","")</f>
      </c>
      <c r="T7" s="48">
        <f t="shared" si="3"/>
      </c>
      <c r="U7" s="48">
        <f t="shared" si="3"/>
      </c>
      <c r="V7" s="48">
        <f t="shared" si="3"/>
      </c>
      <c r="W7" s="48">
        <f t="shared" si="3"/>
      </c>
      <c r="X7" s="48" t="str">
        <f t="shared" si="3"/>
        <v>ggg</v>
      </c>
      <c r="Y7" s="48">
        <f t="shared" si="3"/>
      </c>
      <c r="Z7" s="48">
        <f t="shared" si="3"/>
      </c>
      <c r="AA7" s="48">
        <f t="shared" si="3"/>
      </c>
      <c r="AB7" s="48">
        <f t="shared" si="3"/>
      </c>
      <c r="AC7" s="48">
        <f aca="true" t="shared" si="4" ref="AC7:AN16">IF(($R7)=AC$6,"ggg","")</f>
      </c>
      <c r="AD7" s="48">
        <f t="shared" si="4"/>
      </c>
      <c r="AE7" s="48">
        <f t="shared" si="4"/>
      </c>
      <c r="AF7" s="48">
        <f t="shared" si="4"/>
      </c>
      <c r="AG7" s="48">
        <f t="shared" si="4"/>
      </c>
      <c r="AH7" s="48">
        <f t="shared" si="4"/>
      </c>
      <c r="AI7" s="48">
        <f t="shared" si="4"/>
      </c>
      <c r="AJ7" s="48">
        <f t="shared" si="4"/>
      </c>
      <c r="AK7" s="48">
        <f t="shared" si="4"/>
      </c>
      <c r="AL7" s="48">
        <f t="shared" si="4"/>
      </c>
      <c r="AM7" s="48">
        <f t="shared" si="4"/>
      </c>
      <c r="AN7" s="48">
        <f t="shared" si="4"/>
      </c>
    </row>
    <row r="8" spans="3:40" ht="15.75" outlineLevel="1">
      <c r="C8" s="46">
        <v>137</v>
      </c>
      <c r="D8" s="41" t="s">
        <v>8</v>
      </c>
      <c r="E8" s="45">
        <v>22.4</v>
      </c>
      <c r="F8" s="43">
        <f>E8-E7</f>
        <v>22.4</v>
      </c>
      <c r="G8" s="41" t="s">
        <v>174</v>
      </c>
      <c r="H8" s="41" t="s">
        <v>62</v>
      </c>
      <c r="I8" s="41" t="s">
        <v>178</v>
      </c>
      <c r="J8" s="41"/>
      <c r="L8" s="41">
        <f t="shared" si="2"/>
        <v>0</v>
      </c>
      <c r="M8" s="45">
        <f>E8-E7</f>
        <v>22.4</v>
      </c>
      <c r="N8" s="58">
        <f>IF(P7="*",0,M8+N7)</f>
        <v>0</v>
      </c>
      <c r="O8" s="47">
        <f>(M8)/$Y$1+L7</f>
        <v>3.733333333333333</v>
      </c>
      <c r="Q8" s="44">
        <f>IF(P7="*",O8,Q7+O8)</f>
        <v>3.733333333333333</v>
      </c>
      <c r="R8" s="90">
        <f>COUNTIF(P$6:P8,"*")</f>
        <v>1</v>
      </c>
      <c r="S8" s="48">
        <f t="shared" si="3"/>
      </c>
      <c r="T8" s="48">
        <f t="shared" si="3"/>
      </c>
      <c r="U8" s="48">
        <f t="shared" si="3"/>
      </c>
      <c r="V8" s="48">
        <f t="shared" si="3"/>
      </c>
      <c r="W8" s="48">
        <f t="shared" si="3"/>
      </c>
      <c r="X8" s="48" t="str">
        <f t="shared" si="3"/>
        <v>ggg</v>
      </c>
      <c r="Y8" s="48">
        <f t="shared" si="3"/>
      </c>
      <c r="Z8" s="48">
        <f t="shared" si="3"/>
      </c>
      <c r="AA8" s="48">
        <f t="shared" si="3"/>
      </c>
      <c r="AB8" s="48">
        <f t="shared" si="3"/>
      </c>
      <c r="AC8" s="48">
        <f t="shared" si="4"/>
      </c>
      <c r="AD8" s="48">
        <f t="shared" si="4"/>
      </c>
      <c r="AE8" s="48">
        <f t="shared" si="4"/>
      </c>
      <c r="AF8" s="48">
        <f t="shared" si="4"/>
      </c>
      <c r="AG8" s="48">
        <f t="shared" si="4"/>
      </c>
      <c r="AH8" s="48">
        <f t="shared" si="4"/>
      </c>
      <c r="AI8" s="48">
        <f t="shared" si="4"/>
      </c>
      <c r="AJ8" s="48">
        <f t="shared" si="4"/>
      </c>
      <c r="AK8" s="48">
        <f t="shared" si="4"/>
      </c>
      <c r="AL8" s="48">
        <f t="shared" si="4"/>
      </c>
      <c r="AM8" s="48">
        <f t="shared" si="4"/>
      </c>
      <c r="AN8" s="48">
        <f t="shared" si="4"/>
      </c>
    </row>
    <row r="9" spans="3:40" ht="15.75" outlineLevel="1">
      <c r="C9" s="46">
        <v>136</v>
      </c>
      <c r="D9" s="41" t="s">
        <v>12</v>
      </c>
      <c r="E9" s="45">
        <v>23</v>
      </c>
      <c r="F9" s="43">
        <f>E9-E8+F8</f>
        <v>23</v>
      </c>
      <c r="G9" s="41"/>
      <c r="H9" s="41"/>
      <c r="I9" s="41"/>
      <c r="J9" s="41"/>
      <c r="L9" s="41">
        <f t="shared" si="2"/>
        <v>0</v>
      </c>
      <c r="M9" s="45">
        <f aca="true" t="shared" si="5" ref="M9:M31">E9-E8</f>
        <v>0.6000000000000014</v>
      </c>
      <c r="N9" s="58">
        <f aca="true" t="shared" si="6" ref="N9:N31">IF(P8="*",0,M9+N8)</f>
        <v>0.6000000000000014</v>
      </c>
      <c r="O9" s="47">
        <f aca="true" t="shared" si="7" ref="O9:O31">(M9)/$Y$1+L8</f>
        <v>0.10000000000000024</v>
      </c>
      <c r="Q9" s="44">
        <f>IF(P8="*",O9,Q8+O9)</f>
        <v>3.833333333333333</v>
      </c>
      <c r="R9" s="90">
        <f>COUNTIF(P$6:P9,"*")</f>
        <v>1</v>
      </c>
      <c r="S9" s="48">
        <f t="shared" si="3"/>
      </c>
      <c r="T9" s="48">
        <f t="shared" si="3"/>
      </c>
      <c r="U9" s="48">
        <f t="shared" si="3"/>
      </c>
      <c r="V9" s="48">
        <f t="shared" si="3"/>
      </c>
      <c r="W9" s="48">
        <f t="shared" si="3"/>
      </c>
      <c r="X9" s="48" t="str">
        <f t="shared" si="3"/>
        <v>ggg</v>
      </c>
      <c r="Y9" s="48">
        <f t="shared" si="3"/>
      </c>
      <c r="Z9" s="48">
        <f t="shared" si="3"/>
      </c>
      <c r="AA9" s="48">
        <f t="shared" si="3"/>
      </c>
      <c r="AB9" s="48">
        <f t="shared" si="3"/>
      </c>
      <c r="AC9" s="48">
        <f t="shared" si="4"/>
      </c>
      <c r="AD9" s="48">
        <f t="shared" si="4"/>
      </c>
      <c r="AE9" s="48">
        <f t="shared" si="4"/>
      </c>
      <c r="AF9" s="48">
        <f t="shared" si="4"/>
      </c>
      <c r="AG9" s="48">
        <f t="shared" si="4"/>
      </c>
      <c r="AH9" s="48">
        <f t="shared" si="4"/>
      </c>
      <c r="AI9" s="48">
        <f t="shared" si="4"/>
      </c>
      <c r="AJ9" s="48">
        <f t="shared" si="4"/>
      </c>
      <c r="AK9" s="48">
        <f t="shared" si="4"/>
      </c>
      <c r="AL9" s="48">
        <f t="shared" si="4"/>
      </c>
      <c r="AM9" s="48">
        <f t="shared" si="4"/>
      </c>
      <c r="AN9" s="48">
        <f t="shared" si="4"/>
      </c>
    </row>
    <row r="10" spans="3:40" ht="15.75" outlineLevel="1">
      <c r="C10" s="46">
        <v>135</v>
      </c>
      <c r="D10" s="41" t="s">
        <v>10</v>
      </c>
      <c r="E10" s="45">
        <v>23</v>
      </c>
      <c r="F10" s="43">
        <f aca="true" t="shared" si="8" ref="F10:F19">E10-E9+F9</f>
        <v>23</v>
      </c>
      <c r="G10" s="41" t="s">
        <v>171</v>
      </c>
      <c r="H10" s="41" t="s">
        <v>62</v>
      </c>
      <c r="I10" s="41"/>
      <c r="J10" s="41"/>
      <c r="L10" s="41">
        <f t="shared" si="2"/>
        <v>0</v>
      </c>
      <c r="M10" s="45">
        <f t="shared" si="5"/>
        <v>0</v>
      </c>
      <c r="N10" s="58">
        <f t="shared" si="6"/>
        <v>0.6000000000000014</v>
      </c>
      <c r="O10" s="47">
        <f t="shared" si="7"/>
        <v>0</v>
      </c>
      <c r="Q10" s="44">
        <f aca="true" t="shared" si="9" ref="Q10:Q39">IF(P9="*",O10,Q9+O10)</f>
        <v>3.833333333333333</v>
      </c>
      <c r="R10" s="90">
        <f>COUNTIF(P$6:P10,"*")</f>
        <v>1</v>
      </c>
      <c r="S10" s="48">
        <f t="shared" si="3"/>
      </c>
      <c r="T10" s="48">
        <f t="shared" si="3"/>
      </c>
      <c r="U10" s="48">
        <f t="shared" si="3"/>
      </c>
      <c r="V10" s="48">
        <f t="shared" si="3"/>
      </c>
      <c r="W10" s="48">
        <f t="shared" si="3"/>
      </c>
      <c r="X10" s="48" t="str">
        <f t="shared" si="3"/>
        <v>ggg</v>
      </c>
      <c r="Y10" s="48">
        <f t="shared" si="3"/>
      </c>
      <c r="Z10" s="48">
        <f t="shared" si="3"/>
      </c>
      <c r="AA10" s="48">
        <f t="shared" si="3"/>
      </c>
      <c r="AB10" s="48">
        <f t="shared" si="3"/>
      </c>
      <c r="AC10" s="48">
        <f t="shared" si="4"/>
      </c>
      <c r="AD10" s="48">
        <f t="shared" si="4"/>
      </c>
      <c r="AE10" s="48">
        <f t="shared" si="4"/>
      </c>
      <c r="AF10" s="48">
        <f t="shared" si="4"/>
      </c>
      <c r="AG10" s="48">
        <f t="shared" si="4"/>
      </c>
      <c r="AH10" s="48">
        <f t="shared" si="4"/>
      </c>
      <c r="AI10" s="48">
        <f t="shared" si="4"/>
      </c>
      <c r="AJ10" s="48">
        <f t="shared" si="4"/>
      </c>
      <c r="AK10" s="48">
        <f t="shared" si="4"/>
      </c>
      <c r="AL10" s="48">
        <f t="shared" si="4"/>
      </c>
      <c r="AM10" s="48">
        <f t="shared" si="4"/>
      </c>
      <c r="AN10" s="48">
        <f t="shared" si="4"/>
      </c>
    </row>
    <row r="11" spans="3:40" ht="15.75" outlineLevel="1">
      <c r="C11" s="46">
        <v>134</v>
      </c>
      <c r="D11" s="41" t="s">
        <v>13</v>
      </c>
      <c r="E11" s="45">
        <v>24.1</v>
      </c>
      <c r="F11" s="43">
        <f t="shared" si="8"/>
        <v>24.1</v>
      </c>
      <c r="G11" s="41" t="s">
        <v>169</v>
      </c>
      <c r="H11" s="41"/>
      <c r="I11" s="41"/>
      <c r="J11" s="41"/>
      <c r="L11" s="41">
        <f t="shared" si="2"/>
        <v>0</v>
      </c>
      <c r="M11" s="45">
        <f t="shared" si="5"/>
        <v>1.1000000000000014</v>
      </c>
      <c r="N11" s="58">
        <f t="shared" si="6"/>
        <v>1.7000000000000028</v>
      </c>
      <c r="O11" s="47">
        <f t="shared" si="7"/>
        <v>0.18333333333333357</v>
      </c>
      <c r="Q11" s="44">
        <f t="shared" si="9"/>
        <v>4.016666666666667</v>
      </c>
      <c r="R11" s="90">
        <f>COUNTIF(P$6:P11,"*")</f>
        <v>1</v>
      </c>
      <c r="S11" s="48">
        <f t="shared" si="3"/>
      </c>
      <c r="T11" s="48">
        <f t="shared" si="3"/>
      </c>
      <c r="U11" s="48">
        <f t="shared" si="3"/>
      </c>
      <c r="V11" s="48">
        <f t="shared" si="3"/>
      </c>
      <c r="W11" s="48">
        <f t="shared" si="3"/>
      </c>
      <c r="X11" s="48" t="str">
        <f t="shared" si="3"/>
        <v>ggg</v>
      </c>
      <c r="Y11" s="48">
        <f t="shared" si="3"/>
      </c>
      <c r="Z11" s="48">
        <f t="shared" si="3"/>
      </c>
      <c r="AA11" s="48">
        <f t="shared" si="3"/>
      </c>
      <c r="AB11" s="48">
        <f t="shared" si="3"/>
      </c>
      <c r="AC11" s="48">
        <f t="shared" si="4"/>
      </c>
      <c r="AD11" s="48">
        <f t="shared" si="4"/>
      </c>
      <c r="AE11" s="48">
        <f t="shared" si="4"/>
      </c>
      <c r="AF11" s="48">
        <f t="shared" si="4"/>
      </c>
      <c r="AG11" s="48">
        <f t="shared" si="4"/>
      </c>
      <c r="AH11" s="48">
        <f t="shared" si="4"/>
      </c>
      <c r="AI11" s="48">
        <f t="shared" si="4"/>
      </c>
      <c r="AJ11" s="48">
        <f t="shared" si="4"/>
      </c>
      <c r="AK11" s="48">
        <f t="shared" si="4"/>
      </c>
      <c r="AL11" s="48">
        <f t="shared" si="4"/>
      </c>
      <c r="AM11" s="48">
        <f t="shared" si="4"/>
      </c>
      <c r="AN11" s="48">
        <f t="shared" si="4"/>
      </c>
    </row>
    <row r="12" spans="3:40" ht="15.75" outlineLevel="1">
      <c r="C12" s="46">
        <v>133</v>
      </c>
      <c r="D12" s="41" t="s">
        <v>15</v>
      </c>
      <c r="E12" s="45">
        <v>24.8</v>
      </c>
      <c r="F12" s="43">
        <f t="shared" si="8"/>
        <v>24.8</v>
      </c>
      <c r="G12" s="41" t="s">
        <v>167</v>
      </c>
      <c r="H12" s="41" t="s">
        <v>62</v>
      </c>
      <c r="I12" s="41"/>
      <c r="J12" s="41"/>
      <c r="L12" s="41">
        <f t="shared" si="2"/>
        <v>0</v>
      </c>
      <c r="M12" s="45">
        <f t="shared" si="5"/>
        <v>0.6999999999999993</v>
      </c>
      <c r="N12" s="58">
        <f t="shared" si="6"/>
        <v>2.400000000000002</v>
      </c>
      <c r="O12" s="47">
        <f t="shared" si="7"/>
        <v>0.11666666666666654</v>
      </c>
      <c r="P12" s="46" t="s">
        <v>193</v>
      </c>
      <c r="Q12" s="44">
        <f t="shared" si="9"/>
        <v>4.133333333333333</v>
      </c>
      <c r="R12" s="90">
        <f>COUNTIF(P$6:P12,"*")</f>
        <v>2</v>
      </c>
      <c r="S12" s="48">
        <f t="shared" si="3"/>
      </c>
      <c r="T12" s="48">
        <f t="shared" si="3"/>
      </c>
      <c r="U12" s="48">
        <f t="shared" si="3"/>
      </c>
      <c r="V12" s="48">
        <f t="shared" si="3"/>
      </c>
      <c r="W12" s="48">
        <f t="shared" si="3"/>
      </c>
      <c r="X12" s="48">
        <f t="shared" si="3"/>
      </c>
      <c r="Y12" s="48" t="str">
        <f t="shared" si="3"/>
        <v>ggg</v>
      </c>
      <c r="Z12" s="48">
        <f t="shared" si="3"/>
      </c>
      <c r="AA12" s="48">
        <f t="shared" si="3"/>
      </c>
      <c r="AB12" s="48">
        <f t="shared" si="3"/>
      </c>
      <c r="AC12" s="48">
        <f t="shared" si="4"/>
      </c>
      <c r="AD12" s="48">
        <f t="shared" si="4"/>
      </c>
      <c r="AE12" s="48">
        <f t="shared" si="4"/>
      </c>
      <c r="AF12" s="48">
        <f t="shared" si="4"/>
      </c>
      <c r="AG12" s="48">
        <f t="shared" si="4"/>
      </c>
      <c r="AH12" s="48">
        <f t="shared" si="4"/>
      </c>
      <c r="AI12" s="48">
        <f t="shared" si="4"/>
      </c>
      <c r="AJ12" s="48">
        <f t="shared" si="4"/>
      </c>
      <c r="AK12" s="48">
        <f t="shared" si="4"/>
      </c>
      <c r="AL12" s="48">
        <f t="shared" si="4"/>
      </c>
      <c r="AM12" s="48">
        <f t="shared" si="4"/>
      </c>
      <c r="AN12" s="48">
        <f t="shared" si="4"/>
      </c>
    </row>
    <row r="13" spans="3:40" ht="15.75" outlineLevel="1">
      <c r="C13" s="46">
        <v>132</v>
      </c>
      <c r="D13" s="41" t="s">
        <v>17</v>
      </c>
      <c r="E13" s="45">
        <v>25.4</v>
      </c>
      <c r="F13" s="43">
        <f t="shared" si="8"/>
        <v>25.4</v>
      </c>
      <c r="G13" s="41"/>
      <c r="H13" s="41"/>
      <c r="I13" s="41"/>
      <c r="J13" s="41"/>
      <c r="L13" s="41">
        <f t="shared" si="2"/>
        <v>0</v>
      </c>
      <c r="M13" s="45">
        <f t="shared" si="5"/>
        <v>0.5999999999999979</v>
      </c>
      <c r="N13" s="58">
        <f t="shared" si="6"/>
        <v>0</v>
      </c>
      <c r="O13" s="47">
        <f t="shared" si="7"/>
        <v>0.09999999999999964</v>
      </c>
      <c r="Q13" s="44">
        <f t="shared" si="9"/>
        <v>0.09999999999999964</v>
      </c>
      <c r="R13" s="90">
        <f>COUNTIF(P$6:P13,"*")</f>
        <v>2</v>
      </c>
      <c r="S13" s="48">
        <f t="shared" si="3"/>
      </c>
      <c r="T13" s="48">
        <f t="shared" si="3"/>
      </c>
      <c r="U13" s="48">
        <f t="shared" si="3"/>
      </c>
      <c r="V13" s="48">
        <f t="shared" si="3"/>
      </c>
      <c r="W13" s="48">
        <f t="shared" si="3"/>
      </c>
      <c r="X13" s="48">
        <f t="shared" si="3"/>
      </c>
      <c r="Y13" s="48" t="str">
        <f t="shared" si="3"/>
        <v>ggg</v>
      </c>
      <c r="Z13" s="48">
        <f t="shared" si="3"/>
      </c>
      <c r="AA13" s="48">
        <f t="shared" si="3"/>
      </c>
      <c r="AB13" s="48">
        <f t="shared" si="3"/>
      </c>
      <c r="AC13" s="48">
        <f t="shared" si="4"/>
      </c>
      <c r="AD13" s="48">
        <f t="shared" si="4"/>
      </c>
      <c r="AE13" s="48">
        <f t="shared" si="4"/>
      </c>
      <c r="AF13" s="48">
        <f t="shared" si="4"/>
      </c>
      <c r="AG13" s="48">
        <f t="shared" si="4"/>
      </c>
      <c r="AH13" s="48">
        <f t="shared" si="4"/>
      </c>
      <c r="AI13" s="48">
        <f t="shared" si="4"/>
      </c>
      <c r="AJ13" s="48">
        <f t="shared" si="4"/>
      </c>
      <c r="AK13" s="48">
        <f t="shared" si="4"/>
      </c>
      <c r="AL13" s="48">
        <f t="shared" si="4"/>
      </c>
      <c r="AM13" s="48">
        <f t="shared" si="4"/>
      </c>
      <c r="AN13" s="48">
        <f t="shared" si="4"/>
      </c>
    </row>
    <row r="14" spans="3:40" ht="15.75" outlineLevel="1">
      <c r="C14" s="46">
        <v>131</v>
      </c>
      <c r="D14" s="41" t="s">
        <v>18</v>
      </c>
      <c r="E14" s="45">
        <v>30.1</v>
      </c>
      <c r="F14" s="43">
        <f t="shared" si="8"/>
        <v>30.1</v>
      </c>
      <c r="G14" s="41"/>
      <c r="H14" s="41"/>
      <c r="I14" s="41"/>
      <c r="J14" s="41"/>
      <c r="L14" s="41">
        <f t="shared" si="2"/>
        <v>0</v>
      </c>
      <c r="M14" s="45">
        <f t="shared" si="5"/>
        <v>4.700000000000003</v>
      </c>
      <c r="N14" s="58">
        <f t="shared" si="6"/>
        <v>4.700000000000003</v>
      </c>
      <c r="O14" s="47">
        <f t="shared" si="7"/>
        <v>0.7833333333333338</v>
      </c>
      <c r="Q14" s="44">
        <f t="shared" si="9"/>
        <v>0.8833333333333334</v>
      </c>
      <c r="R14" s="90">
        <f>COUNTIF(P$6:P14,"*")</f>
        <v>2</v>
      </c>
      <c r="S14" s="48">
        <f t="shared" si="3"/>
      </c>
      <c r="T14" s="48">
        <f t="shared" si="3"/>
      </c>
      <c r="U14" s="48">
        <f t="shared" si="3"/>
      </c>
      <c r="V14" s="48">
        <f t="shared" si="3"/>
      </c>
      <c r="W14" s="48">
        <f t="shared" si="3"/>
      </c>
      <c r="X14" s="48">
        <f t="shared" si="3"/>
      </c>
      <c r="Y14" s="48" t="str">
        <f t="shared" si="3"/>
        <v>ggg</v>
      </c>
      <c r="Z14" s="48">
        <f t="shared" si="3"/>
      </c>
      <c r="AA14" s="48">
        <f t="shared" si="3"/>
      </c>
      <c r="AB14" s="48">
        <f t="shared" si="3"/>
      </c>
      <c r="AC14" s="48">
        <f t="shared" si="4"/>
      </c>
      <c r="AD14" s="48">
        <f t="shared" si="4"/>
      </c>
      <c r="AE14" s="48">
        <f t="shared" si="4"/>
      </c>
      <c r="AF14" s="48">
        <f t="shared" si="4"/>
      </c>
      <c r="AG14" s="48">
        <f t="shared" si="4"/>
      </c>
      <c r="AH14" s="48">
        <f t="shared" si="4"/>
      </c>
      <c r="AI14" s="48">
        <f t="shared" si="4"/>
      </c>
      <c r="AJ14" s="48">
        <f t="shared" si="4"/>
      </c>
      <c r="AK14" s="48">
        <f t="shared" si="4"/>
      </c>
      <c r="AL14" s="48">
        <f t="shared" si="4"/>
      </c>
      <c r="AM14" s="48">
        <f t="shared" si="4"/>
      </c>
      <c r="AN14" s="48">
        <f t="shared" si="4"/>
      </c>
    </row>
    <row r="15" spans="3:40" ht="15.75" outlineLevel="1">
      <c r="C15" s="46">
        <v>130</v>
      </c>
      <c r="D15" s="41" t="s">
        <v>19</v>
      </c>
      <c r="E15" s="45">
        <v>32.5</v>
      </c>
      <c r="F15" s="43">
        <f t="shared" si="8"/>
        <v>32.5</v>
      </c>
      <c r="G15" s="41"/>
      <c r="H15" s="41"/>
      <c r="I15" s="41"/>
      <c r="J15" s="41"/>
      <c r="L15" s="41">
        <f t="shared" si="2"/>
        <v>0</v>
      </c>
      <c r="M15" s="45">
        <f t="shared" si="5"/>
        <v>2.3999999999999986</v>
      </c>
      <c r="N15" s="58">
        <f t="shared" si="6"/>
        <v>7.100000000000001</v>
      </c>
      <c r="O15" s="47">
        <f t="shared" si="7"/>
        <v>0.39999999999999974</v>
      </c>
      <c r="Q15" s="44">
        <f t="shared" si="9"/>
        <v>1.2833333333333332</v>
      </c>
      <c r="R15" s="90">
        <f>COUNTIF(P$6:P15,"*")</f>
        <v>2</v>
      </c>
      <c r="S15" s="48">
        <f t="shared" si="3"/>
      </c>
      <c r="T15" s="48">
        <f t="shared" si="3"/>
      </c>
      <c r="U15" s="48">
        <f t="shared" si="3"/>
      </c>
      <c r="V15" s="48">
        <f t="shared" si="3"/>
      </c>
      <c r="W15" s="48">
        <f t="shared" si="3"/>
      </c>
      <c r="X15" s="48">
        <f t="shared" si="3"/>
      </c>
      <c r="Y15" s="48" t="str">
        <f t="shared" si="3"/>
        <v>ggg</v>
      </c>
      <c r="Z15" s="48">
        <f t="shared" si="3"/>
      </c>
      <c r="AA15" s="48">
        <f t="shared" si="3"/>
      </c>
      <c r="AB15" s="48">
        <f t="shared" si="3"/>
      </c>
      <c r="AC15" s="48">
        <f t="shared" si="4"/>
      </c>
      <c r="AD15" s="48">
        <f t="shared" si="4"/>
      </c>
      <c r="AE15" s="48">
        <f t="shared" si="4"/>
      </c>
      <c r="AF15" s="48">
        <f t="shared" si="4"/>
      </c>
      <c r="AG15" s="48">
        <f t="shared" si="4"/>
      </c>
      <c r="AH15" s="48">
        <f t="shared" si="4"/>
      </c>
      <c r="AI15" s="48">
        <f t="shared" si="4"/>
      </c>
      <c r="AJ15" s="48">
        <f t="shared" si="4"/>
      </c>
      <c r="AK15" s="48">
        <f t="shared" si="4"/>
      </c>
      <c r="AL15" s="48">
        <f t="shared" si="4"/>
      </c>
      <c r="AM15" s="48">
        <f t="shared" si="4"/>
      </c>
      <c r="AN15" s="48">
        <f t="shared" si="4"/>
      </c>
    </row>
    <row r="16" spans="3:40" ht="15.75" outlineLevel="1">
      <c r="C16" s="46">
        <v>129</v>
      </c>
      <c r="D16" s="41" t="s">
        <v>20</v>
      </c>
      <c r="E16" s="45">
        <v>34</v>
      </c>
      <c r="F16" s="43">
        <f t="shared" si="8"/>
        <v>34</v>
      </c>
      <c r="G16" s="41" t="s">
        <v>160</v>
      </c>
      <c r="H16" s="41" t="s">
        <v>62</v>
      </c>
      <c r="I16" s="41"/>
      <c r="J16" s="41"/>
      <c r="L16" s="41">
        <f t="shared" si="2"/>
        <v>0</v>
      </c>
      <c r="M16" s="45">
        <f t="shared" si="5"/>
        <v>1.5</v>
      </c>
      <c r="N16" s="58">
        <f t="shared" si="6"/>
        <v>8.600000000000001</v>
      </c>
      <c r="O16" s="47">
        <f t="shared" si="7"/>
        <v>0.25</v>
      </c>
      <c r="Q16" s="44">
        <f t="shared" si="9"/>
        <v>1.5333333333333332</v>
      </c>
      <c r="R16" s="90">
        <f>COUNTIF(P$6:P16,"*")</f>
        <v>2</v>
      </c>
      <c r="S16" s="48">
        <f t="shared" si="3"/>
      </c>
      <c r="T16" s="48">
        <f t="shared" si="3"/>
      </c>
      <c r="U16" s="48">
        <f t="shared" si="3"/>
      </c>
      <c r="V16" s="48">
        <f t="shared" si="3"/>
      </c>
      <c r="W16" s="48">
        <f t="shared" si="3"/>
      </c>
      <c r="X16" s="48">
        <f t="shared" si="3"/>
      </c>
      <c r="Y16" s="48" t="str">
        <f t="shared" si="3"/>
        <v>ggg</v>
      </c>
      <c r="Z16" s="48">
        <f t="shared" si="3"/>
      </c>
      <c r="AA16" s="48">
        <f t="shared" si="3"/>
      </c>
      <c r="AB16" s="48">
        <f t="shared" si="3"/>
      </c>
      <c r="AC16" s="48">
        <f t="shared" si="4"/>
      </c>
      <c r="AD16" s="48">
        <f t="shared" si="4"/>
      </c>
      <c r="AE16" s="48">
        <f t="shared" si="4"/>
      </c>
      <c r="AF16" s="48">
        <f t="shared" si="4"/>
      </c>
      <c r="AG16" s="48">
        <f t="shared" si="4"/>
      </c>
      <c r="AH16" s="48">
        <f t="shared" si="4"/>
      </c>
      <c r="AI16" s="48">
        <f t="shared" si="4"/>
      </c>
      <c r="AJ16" s="48">
        <f t="shared" si="4"/>
      </c>
      <c r="AK16" s="48">
        <f t="shared" si="4"/>
      </c>
      <c r="AL16" s="48">
        <f t="shared" si="4"/>
      </c>
      <c r="AM16" s="48">
        <f t="shared" si="4"/>
      </c>
      <c r="AN16" s="48">
        <f t="shared" si="4"/>
      </c>
    </row>
    <row r="17" spans="3:40" ht="15.75" outlineLevel="1">
      <c r="C17" s="46">
        <v>128</v>
      </c>
      <c r="D17" s="41" t="s">
        <v>21</v>
      </c>
      <c r="E17" s="45">
        <v>35.7</v>
      </c>
      <c r="F17" s="43">
        <f t="shared" si="8"/>
        <v>35.7</v>
      </c>
      <c r="G17" s="41" t="s">
        <v>162</v>
      </c>
      <c r="H17" s="41" t="s">
        <v>62</v>
      </c>
      <c r="I17" s="41" t="s">
        <v>178</v>
      </c>
      <c r="J17" s="41"/>
      <c r="L17" s="41">
        <f t="shared" si="2"/>
        <v>0</v>
      </c>
      <c r="M17" s="45">
        <f t="shared" si="5"/>
        <v>1.7000000000000028</v>
      </c>
      <c r="N17" s="58">
        <f t="shared" si="6"/>
        <v>10.300000000000004</v>
      </c>
      <c r="O17" s="47">
        <f t="shared" si="7"/>
        <v>0.2833333333333338</v>
      </c>
      <c r="Q17" s="44">
        <f t="shared" si="9"/>
        <v>1.816666666666667</v>
      </c>
      <c r="R17" s="90">
        <f>COUNTIF(P$6:P17,"*")</f>
        <v>2</v>
      </c>
      <c r="S17" s="48">
        <f aca="true" t="shared" si="10" ref="S17:AB21">IF(($R17)=S$6,"ggg","")</f>
      </c>
      <c r="T17" s="48">
        <f t="shared" si="10"/>
      </c>
      <c r="U17" s="48">
        <f t="shared" si="10"/>
      </c>
      <c r="V17" s="48">
        <f t="shared" si="10"/>
      </c>
      <c r="W17" s="48">
        <f t="shared" si="10"/>
      </c>
      <c r="X17" s="48">
        <f t="shared" si="10"/>
      </c>
      <c r="Y17" s="48" t="str">
        <f t="shared" si="10"/>
        <v>ggg</v>
      </c>
      <c r="Z17" s="48">
        <f t="shared" si="10"/>
      </c>
      <c r="AA17" s="48">
        <f t="shared" si="10"/>
      </c>
      <c r="AB17" s="48">
        <f t="shared" si="10"/>
      </c>
      <c r="AC17" s="48">
        <f aca="true" t="shared" si="11" ref="AC17:AN21">IF(($R17)=AC$6,"ggg","")</f>
      </c>
      <c r="AD17" s="48">
        <f t="shared" si="11"/>
      </c>
      <c r="AE17" s="48">
        <f t="shared" si="11"/>
      </c>
      <c r="AF17" s="48">
        <f t="shared" si="11"/>
      </c>
      <c r="AG17" s="48">
        <f t="shared" si="11"/>
      </c>
      <c r="AH17" s="48">
        <f t="shared" si="11"/>
      </c>
      <c r="AI17" s="48">
        <f t="shared" si="11"/>
      </c>
      <c r="AJ17" s="48">
        <f t="shared" si="11"/>
      </c>
      <c r="AK17" s="48">
        <f t="shared" si="11"/>
      </c>
      <c r="AL17" s="48">
        <f t="shared" si="11"/>
      </c>
      <c r="AM17" s="48">
        <f t="shared" si="11"/>
      </c>
      <c r="AN17" s="48">
        <f t="shared" si="11"/>
      </c>
    </row>
    <row r="18" spans="3:43" ht="15.75" outlineLevel="1">
      <c r="C18" s="46">
        <v>127</v>
      </c>
      <c r="D18" s="41" t="s">
        <v>22</v>
      </c>
      <c r="E18" s="45">
        <v>39.1</v>
      </c>
      <c r="F18" s="43">
        <f t="shared" si="8"/>
        <v>39.1</v>
      </c>
      <c r="G18" s="41"/>
      <c r="H18" s="41"/>
      <c r="I18" s="41"/>
      <c r="J18" s="41"/>
      <c r="L18" s="41">
        <f t="shared" si="2"/>
        <v>0</v>
      </c>
      <c r="M18" s="45">
        <f t="shared" si="5"/>
        <v>3.3999999999999986</v>
      </c>
      <c r="N18" s="58">
        <f t="shared" si="6"/>
        <v>13.700000000000003</v>
      </c>
      <c r="O18" s="47">
        <f t="shared" si="7"/>
        <v>0.5666666666666664</v>
      </c>
      <c r="Q18" s="44">
        <f t="shared" si="9"/>
        <v>2.3833333333333337</v>
      </c>
      <c r="R18" s="90">
        <f>COUNTIF(P$6:P18,"*")</f>
        <v>2</v>
      </c>
      <c r="S18" s="48">
        <f t="shared" si="10"/>
      </c>
      <c r="T18" s="48">
        <f t="shared" si="10"/>
      </c>
      <c r="U18" s="48">
        <f t="shared" si="10"/>
      </c>
      <c r="V18" s="48">
        <f t="shared" si="10"/>
      </c>
      <c r="W18" s="48">
        <f t="shared" si="10"/>
      </c>
      <c r="X18" s="48">
        <f t="shared" si="10"/>
      </c>
      <c r="Y18" s="48" t="str">
        <f t="shared" si="10"/>
        <v>ggg</v>
      </c>
      <c r="Z18" s="48">
        <f t="shared" si="10"/>
      </c>
      <c r="AA18" s="48">
        <f t="shared" si="10"/>
      </c>
      <c r="AB18" s="48">
        <f t="shared" si="10"/>
      </c>
      <c r="AC18" s="48">
        <f t="shared" si="11"/>
      </c>
      <c r="AD18" s="48">
        <f t="shared" si="11"/>
      </c>
      <c r="AE18" s="48">
        <f t="shared" si="11"/>
      </c>
      <c r="AF18" s="48">
        <f t="shared" si="11"/>
      </c>
      <c r="AG18" s="48">
        <f t="shared" si="11"/>
      </c>
      <c r="AH18" s="48">
        <f t="shared" si="11"/>
      </c>
      <c r="AI18" s="48">
        <f t="shared" si="11"/>
      </c>
      <c r="AJ18" s="48">
        <f t="shared" si="11"/>
      </c>
      <c r="AK18" s="48">
        <f t="shared" si="11"/>
      </c>
      <c r="AL18" s="48">
        <f t="shared" si="11"/>
      </c>
      <c r="AM18" s="48">
        <f t="shared" si="11"/>
      </c>
      <c r="AN18" s="48">
        <f t="shared" si="11"/>
      </c>
      <c r="AQ18" s="49" t="s">
        <v>206</v>
      </c>
    </row>
    <row r="19" spans="3:40" ht="15" customHeight="1" outlineLevel="1">
      <c r="C19" s="46">
        <v>126</v>
      </c>
      <c r="D19" s="41" t="s">
        <v>26</v>
      </c>
      <c r="E19" s="45">
        <v>41.9</v>
      </c>
      <c r="F19" s="43">
        <f t="shared" si="8"/>
        <v>41.9</v>
      </c>
      <c r="G19" s="41" t="s">
        <v>158</v>
      </c>
      <c r="H19" s="41" t="s">
        <v>62</v>
      </c>
      <c r="I19" s="41" t="s">
        <v>178</v>
      </c>
      <c r="J19" s="41"/>
      <c r="L19" s="41">
        <f t="shared" si="2"/>
        <v>0</v>
      </c>
      <c r="M19" s="45">
        <f t="shared" si="5"/>
        <v>2.799999999999997</v>
      </c>
      <c r="N19" s="58">
        <f t="shared" si="6"/>
        <v>16.5</v>
      </c>
      <c r="O19" s="47">
        <f t="shared" si="7"/>
        <v>0.4666666666666662</v>
      </c>
      <c r="Q19" s="44">
        <f t="shared" si="9"/>
        <v>2.85</v>
      </c>
      <c r="R19" s="90">
        <f>COUNTIF(P$6:P19,"*")</f>
        <v>2</v>
      </c>
      <c r="S19" s="48">
        <f t="shared" si="10"/>
      </c>
      <c r="T19" s="48">
        <f t="shared" si="10"/>
      </c>
      <c r="U19" s="48">
        <f t="shared" si="10"/>
      </c>
      <c r="V19" s="48">
        <f t="shared" si="10"/>
      </c>
      <c r="W19" s="48">
        <f t="shared" si="10"/>
      </c>
      <c r="X19" s="48">
        <f t="shared" si="10"/>
      </c>
      <c r="Y19" s="48" t="str">
        <f t="shared" si="10"/>
        <v>ggg</v>
      </c>
      <c r="Z19" s="48">
        <f t="shared" si="10"/>
      </c>
      <c r="AA19" s="48">
        <f t="shared" si="10"/>
      </c>
      <c r="AB19" s="48">
        <f t="shared" si="10"/>
      </c>
      <c r="AC19" s="48">
        <f t="shared" si="11"/>
      </c>
      <c r="AD19" s="48">
        <f t="shared" si="11"/>
      </c>
      <c r="AE19" s="48">
        <f t="shared" si="11"/>
      </c>
      <c r="AF19" s="48">
        <f t="shared" si="11"/>
      </c>
      <c r="AG19" s="48">
        <f t="shared" si="11"/>
      </c>
      <c r="AH19" s="48">
        <f t="shared" si="11"/>
      </c>
      <c r="AI19" s="48">
        <f t="shared" si="11"/>
      </c>
      <c r="AJ19" s="48">
        <f t="shared" si="11"/>
      </c>
      <c r="AK19" s="48">
        <f t="shared" si="11"/>
      </c>
      <c r="AL19" s="48">
        <f t="shared" si="11"/>
      </c>
      <c r="AM19" s="48">
        <f t="shared" si="11"/>
      </c>
      <c r="AN19" s="48">
        <f t="shared" si="11"/>
      </c>
    </row>
    <row r="20" spans="3:40" ht="15.75" outlineLevel="1">
      <c r="C20" s="46">
        <v>125</v>
      </c>
      <c r="D20" s="41" t="s">
        <v>24</v>
      </c>
      <c r="E20" s="45">
        <v>41.9</v>
      </c>
      <c r="F20" s="43">
        <f aca="true" t="shared" si="12" ref="F20:F33">E20-E19+F19</f>
        <v>41.9</v>
      </c>
      <c r="G20" s="41" t="s">
        <v>149</v>
      </c>
      <c r="H20" s="41"/>
      <c r="I20" s="41"/>
      <c r="J20" s="41" t="s">
        <v>192</v>
      </c>
      <c r="K20" s="44" t="e">
        <f>E20-D1</f>
        <v>#VALUE!</v>
      </c>
      <c r="L20" s="41">
        <f t="shared" si="2"/>
        <v>0.75</v>
      </c>
      <c r="M20" s="45">
        <f t="shared" si="5"/>
        <v>0</v>
      </c>
      <c r="N20" s="58">
        <f t="shared" si="6"/>
        <v>16.5</v>
      </c>
      <c r="O20" s="47">
        <f t="shared" si="7"/>
        <v>0</v>
      </c>
      <c r="Q20" s="44">
        <f t="shared" si="9"/>
        <v>2.85</v>
      </c>
      <c r="R20" s="90">
        <f>COUNTIF(P$6:P20,"*")</f>
        <v>2</v>
      </c>
      <c r="S20" s="48">
        <f t="shared" si="10"/>
      </c>
      <c r="T20" s="48">
        <f t="shared" si="10"/>
      </c>
      <c r="U20" s="48">
        <f t="shared" si="10"/>
      </c>
      <c r="V20" s="48">
        <f t="shared" si="10"/>
      </c>
      <c r="W20" s="48">
        <f t="shared" si="10"/>
      </c>
      <c r="X20" s="48">
        <f t="shared" si="10"/>
      </c>
      <c r="Y20" s="48" t="str">
        <f t="shared" si="10"/>
        <v>ggg</v>
      </c>
      <c r="Z20" s="48">
        <f t="shared" si="10"/>
      </c>
      <c r="AA20" s="48">
        <f t="shared" si="10"/>
      </c>
      <c r="AB20" s="48">
        <f t="shared" si="10"/>
      </c>
      <c r="AC20" s="48">
        <f t="shared" si="11"/>
      </c>
      <c r="AD20" s="48">
        <f t="shared" si="11"/>
      </c>
      <c r="AE20" s="48">
        <f t="shared" si="11"/>
      </c>
      <c r="AF20" s="48">
        <f t="shared" si="11"/>
      </c>
      <c r="AG20" s="48">
        <f t="shared" si="11"/>
      </c>
      <c r="AH20" s="48">
        <f t="shared" si="11"/>
      </c>
      <c r="AI20" s="48">
        <f t="shared" si="11"/>
      </c>
      <c r="AJ20" s="48">
        <f t="shared" si="11"/>
      </c>
      <c r="AK20" s="48">
        <f t="shared" si="11"/>
      </c>
      <c r="AL20" s="48">
        <f t="shared" si="11"/>
      </c>
      <c r="AM20" s="48">
        <f t="shared" si="11"/>
      </c>
      <c r="AN20" s="48">
        <f t="shared" si="11"/>
      </c>
    </row>
    <row r="21" spans="3:40" ht="15.75" outlineLevel="1">
      <c r="C21" s="46">
        <v>124</v>
      </c>
      <c r="D21" s="41" t="s">
        <v>27</v>
      </c>
      <c r="E21" s="45">
        <v>44.2</v>
      </c>
      <c r="F21" s="43">
        <f t="shared" si="12"/>
        <v>44.2</v>
      </c>
      <c r="G21" s="41"/>
      <c r="H21" s="41"/>
      <c r="I21" s="41"/>
      <c r="J21" s="41"/>
      <c r="L21" s="41">
        <f t="shared" si="2"/>
        <v>0</v>
      </c>
      <c r="M21" s="45">
        <f t="shared" si="5"/>
        <v>2.3000000000000043</v>
      </c>
      <c r="N21" s="58">
        <f t="shared" si="6"/>
        <v>18.800000000000004</v>
      </c>
      <c r="O21" s="47">
        <f t="shared" si="7"/>
        <v>1.133333333333334</v>
      </c>
      <c r="Q21" s="44">
        <f t="shared" si="9"/>
        <v>3.9833333333333343</v>
      </c>
      <c r="R21" s="90">
        <f>COUNTIF(P$6:P21,"*")</f>
        <v>2</v>
      </c>
      <c r="S21" s="48">
        <f t="shared" si="10"/>
      </c>
      <c r="T21" s="48">
        <f t="shared" si="10"/>
      </c>
      <c r="U21" s="48">
        <f t="shared" si="10"/>
      </c>
      <c r="V21" s="48">
        <f t="shared" si="10"/>
      </c>
      <c r="W21" s="48">
        <f t="shared" si="10"/>
      </c>
      <c r="X21" s="48">
        <f t="shared" si="10"/>
      </c>
      <c r="Y21" s="48" t="str">
        <f t="shared" si="10"/>
        <v>ggg</v>
      </c>
      <c r="Z21" s="48">
        <f t="shared" si="10"/>
      </c>
      <c r="AA21" s="48">
        <f t="shared" si="10"/>
      </c>
      <c r="AB21" s="48">
        <f t="shared" si="10"/>
      </c>
      <c r="AC21" s="48">
        <f t="shared" si="11"/>
      </c>
      <c r="AD21" s="48">
        <f t="shared" si="11"/>
      </c>
      <c r="AE21" s="48">
        <f t="shared" si="11"/>
      </c>
      <c r="AF21" s="48">
        <f t="shared" si="11"/>
      </c>
      <c r="AG21" s="48">
        <f t="shared" si="11"/>
      </c>
      <c r="AH21" s="48">
        <f t="shared" si="11"/>
      </c>
      <c r="AI21" s="48">
        <f t="shared" si="11"/>
      </c>
      <c r="AJ21" s="48">
        <f t="shared" si="11"/>
      </c>
      <c r="AK21" s="48">
        <f t="shared" si="11"/>
      </c>
      <c r="AL21" s="48">
        <f t="shared" si="11"/>
      </c>
      <c r="AM21" s="48">
        <f t="shared" si="11"/>
      </c>
      <c r="AN21" s="48">
        <f t="shared" si="11"/>
      </c>
    </row>
    <row r="22" spans="3:40" ht="15.75" outlineLevel="1">
      <c r="C22" s="46">
        <v>123</v>
      </c>
      <c r="D22" s="41" t="s">
        <v>29</v>
      </c>
      <c r="E22" s="45">
        <v>54.3</v>
      </c>
      <c r="F22" s="43">
        <f t="shared" si="12"/>
        <v>54.3</v>
      </c>
      <c r="G22" s="41"/>
      <c r="H22" s="41"/>
      <c r="I22" s="41"/>
      <c r="J22" s="41"/>
      <c r="L22" s="41">
        <f t="shared" si="2"/>
        <v>0</v>
      </c>
      <c r="M22" s="45">
        <f t="shared" si="5"/>
        <v>10.099999999999994</v>
      </c>
      <c r="N22" s="58">
        <f>IF(P21="*",0,M22+N21)</f>
        <v>28.9</v>
      </c>
      <c r="O22" s="47">
        <f>(M22)/$Y$1+L21</f>
        <v>1.6833333333333325</v>
      </c>
      <c r="P22" s="46" t="s">
        <v>193</v>
      </c>
      <c r="Q22" s="44">
        <f t="shared" si="9"/>
        <v>5.666666666666667</v>
      </c>
      <c r="R22" s="90">
        <f>COUNTIF(P$6:P22,"*")</f>
        <v>3</v>
      </c>
      <c r="S22" s="48">
        <f aca="true" t="shared" si="13" ref="S22:AB31">IF(($R22)=S$6,"ggg","")</f>
      </c>
      <c r="T22" s="48">
        <f t="shared" si="13"/>
      </c>
      <c r="U22" s="48">
        <f t="shared" si="13"/>
      </c>
      <c r="V22" s="48">
        <f t="shared" si="13"/>
      </c>
      <c r="W22" s="48">
        <f t="shared" si="13"/>
      </c>
      <c r="X22" s="48">
        <f t="shared" si="13"/>
      </c>
      <c r="Y22" s="48">
        <f t="shared" si="13"/>
      </c>
      <c r="Z22" s="48" t="str">
        <f t="shared" si="13"/>
        <v>ggg</v>
      </c>
      <c r="AA22" s="48">
        <f t="shared" si="13"/>
      </c>
      <c r="AB22" s="48">
        <f t="shared" si="13"/>
      </c>
      <c r="AC22" s="48">
        <f aca="true" t="shared" si="14" ref="AC22:AN31">IF(($R22)=AC$6,"ggg","")</f>
      </c>
      <c r="AD22" s="48">
        <f t="shared" si="14"/>
      </c>
      <c r="AE22" s="48">
        <f t="shared" si="14"/>
      </c>
      <c r="AF22" s="48">
        <f t="shared" si="14"/>
      </c>
      <c r="AG22" s="48">
        <f t="shared" si="14"/>
      </c>
      <c r="AH22" s="48">
        <f t="shared" si="14"/>
      </c>
      <c r="AI22" s="48">
        <f t="shared" si="14"/>
      </c>
      <c r="AJ22" s="48">
        <f t="shared" si="14"/>
      </c>
      <c r="AK22" s="48">
        <f t="shared" si="14"/>
      </c>
      <c r="AL22" s="48">
        <f t="shared" si="14"/>
      </c>
      <c r="AM22" s="48">
        <f t="shared" si="14"/>
      </c>
      <c r="AN22" s="48">
        <f t="shared" si="14"/>
      </c>
    </row>
    <row r="23" spans="3:40" ht="15.75" outlineLevel="1">
      <c r="C23" s="46">
        <v>122</v>
      </c>
      <c r="D23" s="41" t="s">
        <v>30</v>
      </c>
      <c r="E23" s="45">
        <v>62.6</v>
      </c>
      <c r="F23" s="43">
        <f t="shared" si="12"/>
        <v>62.6</v>
      </c>
      <c r="G23" s="41"/>
      <c r="H23" s="41"/>
      <c r="I23" s="41"/>
      <c r="J23" s="41"/>
      <c r="L23" s="41">
        <f t="shared" si="2"/>
        <v>0</v>
      </c>
      <c r="M23" s="45">
        <f t="shared" si="5"/>
        <v>8.300000000000004</v>
      </c>
      <c r="N23" s="58">
        <f t="shared" si="6"/>
        <v>0</v>
      </c>
      <c r="O23" s="47">
        <f t="shared" si="7"/>
        <v>1.383333333333334</v>
      </c>
      <c r="Q23" s="44">
        <f t="shared" si="9"/>
        <v>1.383333333333334</v>
      </c>
      <c r="R23" s="90">
        <f>COUNTIF(P$6:P23,"*")</f>
        <v>3</v>
      </c>
      <c r="S23" s="48">
        <f t="shared" si="13"/>
      </c>
      <c r="T23" s="48">
        <f t="shared" si="13"/>
      </c>
      <c r="U23" s="48">
        <f t="shared" si="13"/>
      </c>
      <c r="V23" s="48">
        <f t="shared" si="13"/>
      </c>
      <c r="W23" s="48">
        <f t="shared" si="13"/>
      </c>
      <c r="X23" s="48">
        <f t="shared" si="13"/>
      </c>
      <c r="Y23" s="48">
        <f t="shared" si="13"/>
      </c>
      <c r="Z23" s="48" t="str">
        <f t="shared" si="13"/>
        <v>ggg</v>
      </c>
      <c r="AA23" s="48">
        <f t="shared" si="13"/>
      </c>
      <c r="AB23" s="48">
        <f t="shared" si="13"/>
      </c>
      <c r="AC23" s="48">
        <f t="shared" si="14"/>
      </c>
      <c r="AD23" s="48">
        <f t="shared" si="14"/>
      </c>
      <c r="AE23" s="48">
        <f t="shared" si="14"/>
      </c>
      <c r="AF23" s="48">
        <f t="shared" si="14"/>
      </c>
      <c r="AG23" s="48">
        <f t="shared" si="14"/>
      </c>
      <c r="AH23" s="48">
        <f t="shared" si="14"/>
      </c>
      <c r="AI23" s="48">
        <f t="shared" si="14"/>
      </c>
      <c r="AJ23" s="48">
        <f t="shared" si="14"/>
      </c>
      <c r="AK23" s="48">
        <f t="shared" si="14"/>
      </c>
      <c r="AL23" s="48">
        <f t="shared" si="14"/>
      </c>
      <c r="AM23" s="48">
        <f t="shared" si="14"/>
      </c>
      <c r="AN23" s="48">
        <f t="shared" si="14"/>
      </c>
    </row>
    <row r="24" spans="3:40" ht="15.75" outlineLevel="1">
      <c r="C24" s="46">
        <v>121</v>
      </c>
      <c r="D24" s="41" t="s">
        <v>31</v>
      </c>
      <c r="E24" s="45">
        <v>64.4</v>
      </c>
      <c r="F24" s="43">
        <f t="shared" si="12"/>
        <v>64.4</v>
      </c>
      <c r="G24" s="41"/>
      <c r="H24" s="41"/>
      <c r="I24" s="41"/>
      <c r="J24" s="41"/>
      <c r="L24" s="41">
        <f t="shared" si="2"/>
        <v>0</v>
      </c>
      <c r="M24" s="45">
        <f t="shared" si="5"/>
        <v>1.8000000000000043</v>
      </c>
      <c r="N24" s="58">
        <f t="shared" si="6"/>
        <v>1.8000000000000043</v>
      </c>
      <c r="O24" s="47">
        <f t="shared" si="7"/>
        <v>0.3000000000000007</v>
      </c>
      <c r="Q24" s="44">
        <f t="shared" si="9"/>
        <v>1.6833333333333347</v>
      </c>
      <c r="R24" s="90">
        <f>COUNTIF(P$6:P24,"*")</f>
        <v>3</v>
      </c>
      <c r="S24" s="48">
        <f t="shared" si="13"/>
      </c>
      <c r="T24" s="48">
        <f t="shared" si="13"/>
      </c>
      <c r="U24" s="48">
        <f t="shared" si="13"/>
      </c>
      <c r="V24" s="48">
        <f t="shared" si="13"/>
      </c>
      <c r="W24" s="48">
        <f t="shared" si="13"/>
      </c>
      <c r="X24" s="48">
        <f t="shared" si="13"/>
      </c>
      <c r="Y24" s="48">
        <f t="shared" si="13"/>
      </c>
      <c r="Z24" s="48" t="str">
        <f t="shared" si="13"/>
        <v>ggg</v>
      </c>
      <c r="AA24" s="48">
        <f t="shared" si="13"/>
      </c>
      <c r="AB24" s="48">
        <f t="shared" si="13"/>
      </c>
      <c r="AC24" s="48">
        <f t="shared" si="14"/>
      </c>
      <c r="AD24" s="48">
        <f t="shared" si="14"/>
      </c>
      <c r="AE24" s="48">
        <f t="shared" si="14"/>
      </c>
      <c r="AF24" s="48">
        <f t="shared" si="14"/>
      </c>
      <c r="AG24" s="48">
        <f t="shared" si="14"/>
      </c>
      <c r="AH24" s="48">
        <f t="shared" si="14"/>
      </c>
      <c r="AI24" s="48">
        <f t="shared" si="14"/>
      </c>
      <c r="AJ24" s="48">
        <f t="shared" si="14"/>
      </c>
      <c r="AK24" s="48">
        <f t="shared" si="14"/>
      </c>
      <c r="AL24" s="48">
        <f t="shared" si="14"/>
      </c>
      <c r="AM24" s="48">
        <f t="shared" si="14"/>
      </c>
      <c r="AN24" s="48">
        <f t="shared" si="14"/>
      </c>
    </row>
    <row r="25" spans="3:40" ht="15.75" outlineLevel="1">
      <c r="C25" s="46">
        <v>120</v>
      </c>
      <c r="D25" s="41" t="s">
        <v>33</v>
      </c>
      <c r="E25" s="45">
        <v>79.7</v>
      </c>
      <c r="F25" s="43">
        <f t="shared" si="12"/>
        <v>79.7</v>
      </c>
      <c r="G25" s="41" t="s">
        <v>146</v>
      </c>
      <c r="H25" s="41" t="s">
        <v>62</v>
      </c>
      <c r="I25" s="41" t="s">
        <v>178</v>
      </c>
      <c r="J25" s="41"/>
      <c r="L25" s="41">
        <f t="shared" si="2"/>
        <v>0</v>
      </c>
      <c r="M25" s="45">
        <f t="shared" si="5"/>
        <v>15.299999999999997</v>
      </c>
      <c r="N25" s="58">
        <f t="shared" si="6"/>
        <v>17.1</v>
      </c>
      <c r="O25" s="47">
        <f t="shared" si="7"/>
        <v>2.5499999999999994</v>
      </c>
      <c r="Q25" s="44">
        <f t="shared" si="9"/>
        <v>4.233333333333334</v>
      </c>
      <c r="R25" s="90">
        <f>COUNTIF(P$6:P25,"*")</f>
        <v>3</v>
      </c>
      <c r="S25" s="48">
        <f t="shared" si="13"/>
      </c>
      <c r="T25" s="48">
        <f t="shared" si="13"/>
      </c>
      <c r="U25" s="48">
        <f t="shared" si="13"/>
      </c>
      <c r="V25" s="48">
        <f t="shared" si="13"/>
      </c>
      <c r="W25" s="48">
        <f t="shared" si="13"/>
      </c>
      <c r="X25" s="48">
        <f t="shared" si="13"/>
      </c>
      <c r="Y25" s="48">
        <f t="shared" si="13"/>
      </c>
      <c r="Z25" s="48" t="str">
        <f t="shared" si="13"/>
        <v>ggg</v>
      </c>
      <c r="AA25" s="48">
        <f t="shared" si="13"/>
      </c>
      <c r="AB25" s="48">
        <f t="shared" si="13"/>
      </c>
      <c r="AC25" s="48">
        <f t="shared" si="14"/>
      </c>
      <c r="AD25" s="48">
        <f t="shared" si="14"/>
      </c>
      <c r="AE25" s="48">
        <f t="shared" si="14"/>
      </c>
      <c r="AF25" s="48">
        <f t="shared" si="14"/>
      </c>
      <c r="AG25" s="48">
        <f t="shared" si="14"/>
      </c>
      <c r="AH25" s="48">
        <f t="shared" si="14"/>
      </c>
      <c r="AI25" s="48">
        <f t="shared" si="14"/>
      </c>
      <c r="AJ25" s="48">
        <f t="shared" si="14"/>
      </c>
      <c r="AK25" s="48">
        <f t="shared" si="14"/>
      </c>
      <c r="AL25" s="48">
        <f t="shared" si="14"/>
      </c>
      <c r="AM25" s="48">
        <f t="shared" si="14"/>
      </c>
      <c r="AN25" s="48">
        <f t="shared" si="14"/>
      </c>
    </row>
    <row r="26" spans="3:40" ht="15.75" outlineLevel="1">
      <c r="C26" s="46">
        <v>119</v>
      </c>
      <c r="D26" s="41" t="s">
        <v>34</v>
      </c>
      <c r="E26" s="45">
        <v>83.8</v>
      </c>
      <c r="F26" s="43">
        <f t="shared" si="12"/>
        <v>83.8</v>
      </c>
      <c r="G26" s="41" t="s">
        <v>144</v>
      </c>
      <c r="H26" s="41" t="s">
        <v>62</v>
      </c>
      <c r="I26" s="41"/>
      <c r="J26" s="41"/>
      <c r="L26" s="41">
        <f t="shared" si="2"/>
        <v>0</v>
      </c>
      <c r="M26" s="45">
        <f t="shared" si="5"/>
        <v>4.099999999999994</v>
      </c>
      <c r="N26" s="58">
        <f t="shared" si="6"/>
        <v>21.199999999999996</v>
      </c>
      <c r="O26" s="47">
        <f t="shared" si="7"/>
        <v>0.6833333333333323</v>
      </c>
      <c r="Q26" s="44">
        <f t="shared" si="9"/>
        <v>4.916666666666667</v>
      </c>
      <c r="R26" s="90">
        <f>COUNTIF(P$6:P26,"*")</f>
        <v>3</v>
      </c>
      <c r="S26" s="48">
        <f t="shared" si="13"/>
      </c>
      <c r="T26" s="48">
        <f t="shared" si="13"/>
      </c>
      <c r="U26" s="48">
        <f t="shared" si="13"/>
      </c>
      <c r="V26" s="48">
        <f t="shared" si="13"/>
      </c>
      <c r="W26" s="48">
        <f t="shared" si="13"/>
      </c>
      <c r="X26" s="48">
        <f t="shared" si="13"/>
      </c>
      <c r="Y26" s="48">
        <f t="shared" si="13"/>
      </c>
      <c r="Z26" s="48" t="str">
        <f t="shared" si="13"/>
        <v>ggg</v>
      </c>
      <c r="AA26" s="48">
        <f t="shared" si="13"/>
      </c>
      <c r="AB26" s="48">
        <f t="shared" si="13"/>
      </c>
      <c r="AC26" s="48">
        <f t="shared" si="14"/>
      </c>
      <c r="AD26" s="48">
        <f t="shared" si="14"/>
      </c>
      <c r="AE26" s="48">
        <f t="shared" si="14"/>
      </c>
      <c r="AF26" s="48">
        <f t="shared" si="14"/>
      </c>
      <c r="AG26" s="48">
        <f t="shared" si="14"/>
      </c>
      <c r="AH26" s="48">
        <f t="shared" si="14"/>
      </c>
      <c r="AI26" s="48">
        <f t="shared" si="14"/>
      </c>
      <c r="AJ26" s="48">
        <f t="shared" si="14"/>
      </c>
      <c r="AK26" s="48">
        <f t="shared" si="14"/>
      </c>
      <c r="AL26" s="48">
        <f t="shared" si="14"/>
      </c>
      <c r="AM26" s="48">
        <f t="shared" si="14"/>
      </c>
      <c r="AN26" s="48">
        <f t="shared" si="14"/>
      </c>
    </row>
    <row r="27" spans="3:40" ht="15.75" outlineLevel="1">
      <c r="C27" s="46">
        <v>118</v>
      </c>
      <c r="D27" s="41" t="s">
        <v>35</v>
      </c>
      <c r="E27" s="45">
        <v>95.6</v>
      </c>
      <c r="F27" s="43">
        <f t="shared" si="12"/>
        <v>95.6</v>
      </c>
      <c r="G27" s="41" t="s">
        <v>142</v>
      </c>
      <c r="H27" s="41" t="s">
        <v>62</v>
      </c>
      <c r="I27" s="41" t="s">
        <v>178</v>
      </c>
      <c r="J27" s="41"/>
      <c r="L27" s="41">
        <f t="shared" si="2"/>
        <v>0</v>
      </c>
      <c r="M27" s="45">
        <f t="shared" si="5"/>
        <v>11.799999999999997</v>
      </c>
      <c r="N27" s="58">
        <f t="shared" si="6"/>
        <v>32.99999999999999</v>
      </c>
      <c r="O27" s="47">
        <f t="shared" si="7"/>
        <v>1.9666666666666661</v>
      </c>
      <c r="P27" s="46" t="s">
        <v>193</v>
      </c>
      <c r="Q27" s="44">
        <f t="shared" si="9"/>
        <v>6.883333333333333</v>
      </c>
      <c r="R27" s="90">
        <f>COUNTIF(P$6:P27,"*")</f>
        <v>4</v>
      </c>
      <c r="S27" s="48">
        <f t="shared" si="13"/>
      </c>
      <c r="T27" s="48">
        <f t="shared" si="13"/>
      </c>
      <c r="U27" s="48">
        <f t="shared" si="13"/>
      </c>
      <c r="V27" s="48">
        <f t="shared" si="13"/>
      </c>
      <c r="W27" s="48">
        <f t="shared" si="13"/>
      </c>
      <c r="X27" s="48">
        <f t="shared" si="13"/>
      </c>
      <c r="Y27" s="48">
        <f t="shared" si="13"/>
      </c>
      <c r="Z27" s="48">
        <f t="shared" si="13"/>
      </c>
      <c r="AA27" s="48" t="str">
        <f t="shared" si="13"/>
        <v>ggg</v>
      </c>
      <c r="AB27" s="48">
        <f t="shared" si="13"/>
      </c>
      <c r="AC27" s="48">
        <f t="shared" si="14"/>
      </c>
      <c r="AD27" s="48">
        <f t="shared" si="14"/>
      </c>
      <c r="AE27" s="48">
        <f t="shared" si="14"/>
      </c>
      <c r="AF27" s="48">
        <f t="shared" si="14"/>
      </c>
      <c r="AG27" s="48">
        <f t="shared" si="14"/>
      </c>
      <c r="AH27" s="48">
        <f t="shared" si="14"/>
      </c>
      <c r="AI27" s="48">
        <f t="shared" si="14"/>
      </c>
      <c r="AJ27" s="48">
        <f t="shared" si="14"/>
      </c>
      <c r="AK27" s="48">
        <f t="shared" si="14"/>
      </c>
      <c r="AL27" s="48">
        <f t="shared" si="14"/>
      </c>
      <c r="AM27" s="48">
        <f t="shared" si="14"/>
      </c>
      <c r="AN27" s="48">
        <f t="shared" si="14"/>
      </c>
    </row>
    <row r="28" spans="3:40" ht="15.75" outlineLevel="1">
      <c r="C28" s="46">
        <v>117</v>
      </c>
      <c r="D28" s="41" t="s">
        <v>36</v>
      </c>
      <c r="E28" s="45">
        <v>103.5</v>
      </c>
      <c r="F28" s="43">
        <f t="shared" si="12"/>
        <v>103.5</v>
      </c>
      <c r="G28" s="41"/>
      <c r="H28" s="41"/>
      <c r="I28" s="41"/>
      <c r="J28" s="41"/>
      <c r="L28" s="41">
        <f t="shared" si="2"/>
        <v>0</v>
      </c>
      <c r="M28" s="45">
        <f t="shared" si="5"/>
        <v>7.900000000000006</v>
      </c>
      <c r="N28" s="58">
        <f t="shared" si="6"/>
        <v>0</v>
      </c>
      <c r="O28" s="47">
        <f t="shared" si="7"/>
        <v>1.3166666666666675</v>
      </c>
      <c r="Q28" s="44">
        <f t="shared" si="9"/>
        <v>1.3166666666666675</v>
      </c>
      <c r="R28" s="90">
        <f>COUNTIF(P$6:P28,"*")</f>
        <v>4</v>
      </c>
      <c r="S28" s="48">
        <f t="shared" si="13"/>
      </c>
      <c r="T28" s="48">
        <f t="shared" si="13"/>
      </c>
      <c r="U28" s="48">
        <f t="shared" si="13"/>
      </c>
      <c r="V28" s="48">
        <f t="shared" si="13"/>
      </c>
      <c r="W28" s="48">
        <f t="shared" si="13"/>
      </c>
      <c r="X28" s="48">
        <f t="shared" si="13"/>
      </c>
      <c r="Y28" s="48">
        <f t="shared" si="13"/>
      </c>
      <c r="Z28" s="48">
        <f t="shared" si="13"/>
      </c>
      <c r="AA28" s="48" t="str">
        <f t="shared" si="13"/>
        <v>ggg</v>
      </c>
      <c r="AB28" s="48">
        <f t="shared" si="13"/>
      </c>
      <c r="AC28" s="48">
        <f t="shared" si="14"/>
      </c>
      <c r="AD28" s="48">
        <f t="shared" si="14"/>
      </c>
      <c r="AE28" s="48">
        <f t="shared" si="14"/>
      </c>
      <c r="AF28" s="48">
        <f t="shared" si="14"/>
      </c>
      <c r="AG28" s="48">
        <f t="shared" si="14"/>
      </c>
      <c r="AH28" s="48">
        <f t="shared" si="14"/>
      </c>
      <c r="AI28" s="48">
        <f t="shared" si="14"/>
      </c>
      <c r="AJ28" s="48">
        <f t="shared" si="14"/>
      </c>
      <c r="AK28" s="48">
        <f t="shared" si="14"/>
      </c>
      <c r="AL28" s="48">
        <f t="shared" si="14"/>
      </c>
      <c r="AM28" s="48">
        <f t="shared" si="14"/>
      </c>
      <c r="AN28" s="48">
        <f t="shared" si="14"/>
      </c>
    </row>
    <row r="29" spans="3:40" ht="15.75" outlineLevel="1">
      <c r="C29" s="46">
        <v>116</v>
      </c>
      <c r="D29" s="41" t="s">
        <v>38</v>
      </c>
      <c r="E29" s="45">
        <v>115.5</v>
      </c>
      <c r="F29" s="43">
        <f t="shared" si="12"/>
        <v>115.5</v>
      </c>
      <c r="G29" s="41"/>
      <c r="H29" s="41"/>
      <c r="I29" s="41"/>
      <c r="J29" s="41"/>
      <c r="L29" s="41">
        <f t="shared" si="2"/>
        <v>0</v>
      </c>
      <c r="M29" s="45">
        <f t="shared" si="5"/>
        <v>12</v>
      </c>
      <c r="N29" s="58">
        <f t="shared" si="6"/>
        <v>12</v>
      </c>
      <c r="O29" s="47">
        <f t="shared" si="7"/>
        <v>2</v>
      </c>
      <c r="Q29" s="44">
        <f t="shared" si="9"/>
        <v>3.3166666666666673</v>
      </c>
      <c r="R29" s="90">
        <f>COUNTIF(P$6:P29,"*")</f>
        <v>4</v>
      </c>
      <c r="S29" s="48">
        <f t="shared" si="13"/>
      </c>
      <c r="T29" s="48">
        <f t="shared" si="13"/>
      </c>
      <c r="U29" s="48">
        <f t="shared" si="13"/>
      </c>
      <c r="V29" s="48">
        <f t="shared" si="13"/>
      </c>
      <c r="W29" s="48">
        <f t="shared" si="13"/>
      </c>
      <c r="X29" s="48">
        <f t="shared" si="13"/>
      </c>
      <c r="Y29" s="48">
        <f t="shared" si="13"/>
      </c>
      <c r="Z29" s="48">
        <f t="shared" si="13"/>
      </c>
      <c r="AA29" s="48" t="str">
        <f t="shared" si="13"/>
        <v>ggg</v>
      </c>
      <c r="AB29" s="48">
        <f t="shared" si="13"/>
      </c>
      <c r="AC29" s="48">
        <f t="shared" si="14"/>
      </c>
      <c r="AD29" s="48">
        <f t="shared" si="14"/>
      </c>
      <c r="AE29" s="48">
        <f t="shared" si="14"/>
      </c>
      <c r="AF29" s="48">
        <f t="shared" si="14"/>
      </c>
      <c r="AG29" s="48">
        <f t="shared" si="14"/>
      </c>
      <c r="AH29" s="48">
        <f t="shared" si="14"/>
      </c>
      <c r="AI29" s="48">
        <f t="shared" si="14"/>
      </c>
      <c r="AJ29" s="48">
        <f t="shared" si="14"/>
      </c>
      <c r="AK29" s="48">
        <f t="shared" si="14"/>
      </c>
      <c r="AL29" s="48">
        <f t="shared" si="14"/>
      </c>
      <c r="AM29" s="48">
        <f t="shared" si="14"/>
      </c>
      <c r="AN29" s="48">
        <f t="shared" si="14"/>
      </c>
    </row>
    <row r="30" spans="3:40" ht="15.75" outlineLevel="1">
      <c r="C30" s="46">
        <v>115</v>
      </c>
      <c r="D30" s="41" t="s">
        <v>176</v>
      </c>
      <c r="E30" s="45">
        <v>125</v>
      </c>
      <c r="F30" s="43">
        <f t="shared" si="12"/>
        <v>125</v>
      </c>
      <c r="G30" s="41" t="s">
        <v>140</v>
      </c>
      <c r="H30" s="41" t="s">
        <v>62</v>
      </c>
      <c r="I30" s="41"/>
      <c r="J30" s="41"/>
      <c r="L30" s="41">
        <f t="shared" si="2"/>
        <v>0</v>
      </c>
      <c r="M30" s="45">
        <f t="shared" si="5"/>
        <v>9.5</v>
      </c>
      <c r="N30" s="58">
        <f t="shared" si="6"/>
        <v>21.5</v>
      </c>
      <c r="O30" s="47">
        <f t="shared" si="7"/>
        <v>1.5833333333333333</v>
      </c>
      <c r="Q30" s="44">
        <f t="shared" si="9"/>
        <v>4.9</v>
      </c>
      <c r="R30" s="90">
        <f>COUNTIF(P$6:P30,"*")</f>
        <v>4</v>
      </c>
      <c r="S30" s="48">
        <f t="shared" si="13"/>
      </c>
      <c r="T30" s="48">
        <f t="shared" si="13"/>
      </c>
      <c r="U30" s="48">
        <f t="shared" si="13"/>
      </c>
      <c r="V30" s="48">
        <f t="shared" si="13"/>
      </c>
      <c r="W30" s="48">
        <f t="shared" si="13"/>
      </c>
      <c r="X30" s="48">
        <f t="shared" si="13"/>
      </c>
      <c r="Y30" s="48">
        <f t="shared" si="13"/>
      </c>
      <c r="Z30" s="48">
        <f t="shared" si="13"/>
      </c>
      <c r="AA30" s="48" t="str">
        <f t="shared" si="13"/>
        <v>ggg</v>
      </c>
      <c r="AB30" s="48">
        <f t="shared" si="13"/>
      </c>
      <c r="AC30" s="48">
        <f t="shared" si="14"/>
      </c>
      <c r="AD30" s="48">
        <f t="shared" si="14"/>
      </c>
      <c r="AE30" s="48">
        <f t="shared" si="14"/>
      </c>
      <c r="AF30" s="48">
        <f t="shared" si="14"/>
      </c>
      <c r="AG30" s="48">
        <f t="shared" si="14"/>
      </c>
      <c r="AH30" s="48">
        <f t="shared" si="14"/>
      </c>
      <c r="AI30" s="48">
        <f t="shared" si="14"/>
      </c>
      <c r="AJ30" s="48">
        <f t="shared" si="14"/>
      </c>
      <c r="AK30" s="48">
        <f t="shared" si="14"/>
      </c>
      <c r="AL30" s="48">
        <f t="shared" si="14"/>
      </c>
      <c r="AM30" s="48">
        <f t="shared" si="14"/>
      </c>
      <c r="AN30" s="48">
        <f t="shared" si="14"/>
      </c>
    </row>
    <row r="31" spans="3:40" ht="15.75" outlineLevel="1">
      <c r="C31" s="46">
        <v>114</v>
      </c>
      <c r="D31" s="41" t="s">
        <v>39</v>
      </c>
      <c r="E31" s="45">
        <v>135</v>
      </c>
      <c r="F31" s="43">
        <f t="shared" si="12"/>
        <v>135</v>
      </c>
      <c r="G31" s="41"/>
      <c r="H31" s="41"/>
      <c r="I31" s="41"/>
      <c r="J31" s="41"/>
      <c r="L31" s="41">
        <f t="shared" si="2"/>
        <v>0</v>
      </c>
      <c r="M31" s="45">
        <f t="shared" si="5"/>
        <v>10</v>
      </c>
      <c r="N31" s="58">
        <f t="shared" si="6"/>
        <v>31.5</v>
      </c>
      <c r="O31" s="47">
        <f t="shared" si="7"/>
        <v>1.6666666666666667</v>
      </c>
      <c r="Q31" s="44">
        <f t="shared" si="9"/>
        <v>6.566666666666667</v>
      </c>
      <c r="R31" s="90">
        <f>COUNTIF(P$6:P31,"*")</f>
        <v>4</v>
      </c>
      <c r="S31" s="48">
        <f t="shared" si="13"/>
      </c>
      <c r="T31" s="48">
        <f t="shared" si="13"/>
      </c>
      <c r="U31" s="48">
        <f t="shared" si="13"/>
      </c>
      <c r="V31" s="48">
        <f t="shared" si="13"/>
      </c>
      <c r="W31" s="48">
        <f t="shared" si="13"/>
      </c>
      <c r="X31" s="48">
        <f t="shared" si="13"/>
      </c>
      <c r="Y31" s="48">
        <f t="shared" si="13"/>
      </c>
      <c r="Z31" s="48">
        <f t="shared" si="13"/>
      </c>
      <c r="AA31" s="48" t="str">
        <f t="shared" si="13"/>
        <v>ggg</v>
      </c>
      <c r="AB31" s="48">
        <f t="shared" si="13"/>
      </c>
      <c r="AC31" s="48">
        <f t="shared" si="14"/>
      </c>
      <c r="AD31" s="48">
        <f t="shared" si="14"/>
      </c>
      <c r="AE31" s="48">
        <f t="shared" si="14"/>
      </c>
      <c r="AF31" s="48">
        <f t="shared" si="14"/>
      </c>
      <c r="AG31" s="48">
        <f t="shared" si="14"/>
      </c>
      <c r="AH31" s="48">
        <f t="shared" si="14"/>
      </c>
      <c r="AI31" s="48">
        <f t="shared" si="14"/>
      </c>
      <c r="AJ31" s="48">
        <f t="shared" si="14"/>
      </c>
      <c r="AK31" s="48">
        <f t="shared" si="14"/>
      </c>
      <c r="AL31" s="48">
        <f t="shared" si="14"/>
      </c>
      <c r="AM31" s="48">
        <f t="shared" si="14"/>
      </c>
      <c r="AN31" s="48">
        <f t="shared" si="14"/>
      </c>
    </row>
    <row r="32" spans="3:40" ht="15.75" outlineLevel="1">
      <c r="C32" s="46">
        <v>113</v>
      </c>
      <c r="D32" s="41" t="s">
        <v>41</v>
      </c>
      <c r="E32" s="45">
        <v>140</v>
      </c>
      <c r="F32" s="43">
        <f t="shared" si="12"/>
        <v>140</v>
      </c>
      <c r="G32" s="41" t="s">
        <v>137</v>
      </c>
      <c r="H32" s="41" t="s">
        <v>62</v>
      </c>
      <c r="I32" s="41" t="s">
        <v>178</v>
      </c>
      <c r="J32" s="41"/>
      <c r="L32" s="41">
        <f t="shared" si="2"/>
        <v>0</v>
      </c>
      <c r="M32" s="45">
        <f aca="true" t="shared" si="15" ref="M32:M95">E32-E31</f>
        <v>5</v>
      </c>
      <c r="N32" s="58">
        <f aca="true" t="shared" si="16" ref="N32:N95">IF(P31="*",0,M32+N31)</f>
        <v>36.5</v>
      </c>
      <c r="O32" s="47">
        <f aca="true" t="shared" si="17" ref="O32:O95">(M32)/$Y$1+L31</f>
        <v>0.8333333333333334</v>
      </c>
      <c r="Q32" s="44">
        <f t="shared" si="9"/>
        <v>7.4</v>
      </c>
      <c r="R32" s="90">
        <f>COUNTIF(P$6:P32,"*")</f>
        <v>4</v>
      </c>
      <c r="S32" s="48">
        <f aca="true" t="shared" si="18" ref="S32:AB41">IF(($R32)=S$6,"ggg","")</f>
      </c>
      <c r="T32" s="48">
        <f t="shared" si="18"/>
      </c>
      <c r="U32" s="48">
        <f t="shared" si="18"/>
      </c>
      <c r="V32" s="48">
        <f t="shared" si="18"/>
      </c>
      <c r="W32" s="48">
        <f t="shared" si="18"/>
      </c>
      <c r="X32" s="48">
        <f t="shared" si="18"/>
      </c>
      <c r="Y32" s="48">
        <f t="shared" si="18"/>
      </c>
      <c r="Z32" s="48">
        <f t="shared" si="18"/>
      </c>
      <c r="AA32" s="48" t="str">
        <f t="shared" si="18"/>
        <v>ggg</v>
      </c>
      <c r="AB32" s="48">
        <f t="shared" si="18"/>
      </c>
      <c r="AC32" s="48">
        <f aca="true" t="shared" si="19" ref="AC32:AN41">IF(($R32)=AC$6,"ggg","")</f>
      </c>
      <c r="AD32" s="48">
        <f t="shared" si="19"/>
      </c>
      <c r="AE32" s="48">
        <f t="shared" si="19"/>
      </c>
      <c r="AF32" s="48">
        <f t="shared" si="19"/>
      </c>
      <c r="AG32" s="48">
        <f t="shared" si="19"/>
      </c>
      <c r="AH32" s="48">
        <f t="shared" si="19"/>
      </c>
      <c r="AI32" s="48">
        <f t="shared" si="19"/>
      </c>
      <c r="AJ32" s="48">
        <f t="shared" si="19"/>
      </c>
      <c r="AK32" s="48">
        <f t="shared" si="19"/>
      </c>
      <c r="AL32" s="48">
        <f t="shared" si="19"/>
      </c>
      <c r="AM32" s="48">
        <f t="shared" si="19"/>
      </c>
      <c r="AN32" s="48">
        <f t="shared" si="19"/>
      </c>
    </row>
    <row r="33" spans="3:40" ht="15.75" outlineLevel="1">
      <c r="C33" s="46">
        <v>112</v>
      </c>
      <c r="D33" s="41" t="s">
        <v>177</v>
      </c>
      <c r="E33" s="45">
        <v>143</v>
      </c>
      <c r="F33" s="43">
        <f t="shared" si="12"/>
        <v>143</v>
      </c>
      <c r="G33" s="41"/>
      <c r="H33" s="41"/>
      <c r="I33" s="41"/>
      <c r="J33" s="41"/>
      <c r="L33" s="41">
        <f t="shared" si="2"/>
        <v>0</v>
      </c>
      <c r="M33" s="45">
        <f t="shared" si="15"/>
        <v>3</v>
      </c>
      <c r="N33" s="58">
        <f t="shared" si="16"/>
        <v>39.5</v>
      </c>
      <c r="O33" s="47">
        <f t="shared" si="17"/>
        <v>0.5</v>
      </c>
      <c r="Q33" s="44">
        <f t="shared" si="9"/>
        <v>7.9</v>
      </c>
      <c r="R33" s="90">
        <f>COUNTIF(P$6:P33,"*")</f>
        <v>4</v>
      </c>
      <c r="S33" s="48">
        <f t="shared" si="18"/>
      </c>
      <c r="T33" s="48">
        <f t="shared" si="18"/>
      </c>
      <c r="U33" s="48">
        <f t="shared" si="18"/>
      </c>
      <c r="V33" s="48">
        <f t="shared" si="18"/>
      </c>
      <c r="W33" s="48">
        <f t="shared" si="18"/>
      </c>
      <c r="X33" s="48">
        <f t="shared" si="18"/>
      </c>
      <c r="Y33" s="48">
        <f t="shared" si="18"/>
      </c>
      <c r="Z33" s="48">
        <f t="shared" si="18"/>
      </c>
      <c r="AA33" s="48" t="str">
        <f t="shared" si="18"/>
        <v>ggg</v>
      </c>
      <c r="AB33" s="48">
        <f t="shared" si="18"/>
      </c>
      <c r="AC33" s="48">
        <f t="shared" si="19"/>
      </c>
      <c r="AD33" s="48">
        <f t="shared" si="19"/>
      </c>
      <c r="AE33" s="48">
        <f t="shared" si="19"/>
      </c>
      <c r="AF33" s="48">
        <f t="shared" si="19"/>
      </c>
      <c r="AG33" s="48">
        <f t="shared" si="19"/>
      </c>
      <c r="AH33" s="48">
        <f t="shared" si="19"/>
      </c>
      <c r="AI33" s="48">
        <f t="shared" si="19"/>
      </c>
      <c r="AJ33" s="48">
        <f t="shared" si="19"/>
      </c>
      <c r="AK33" s="48">
        <f t="shared" si="19"/>
      </c>
      <c r="AL33" s="48">
        <f t="shared" si="19"/>
      </c>
      <c r="AM33" s="48">
        <f t="shared" si="19"/>
      </c>
      <c r="AN33" s="48">
        <f t="shared" si="19"/>
      </c>
    </row>
    <row r="34" spans="3:40" ht="15.75" outlineLevel="1">
      <c r="C34" s="46">
        <v>111</v>
      </c>
      <c r="D34" s="41" t="s">
        <v>180</v>
      </c>
      <c r="E34" s="45">
        <v>148.5</v>
      </c>
      <c r="F34" s="43">
        <f aca="true" t="shared" si="20" ref="F34:F53">E34-E33+F33</f>
        <v>148.5</v>
      </c>
      <c r="G34" s="41" t="s">
        <v>131</v>
      </c>
      <c r="H34" s="41" t="s">
        <v>62</v>
      </c>
      <c r="I34" s="41"/>
      <c r="J34" s="41"/>
      <c r="L34" s="41">
        <f aca="true" t="shared" si="21" ref="L34:L65">IF(J34="L&amp;D",0.75,0)</f>
        <v>0</v>
      </c>
      <c r="M34" s="45">
        <f t="shared" si="15"/>
        <v>5.5</v>
      </c>
      <c r="N34" s="58">
        <f t="shared" si="16"/>
        <v>45</v>
      </c>
      <c r="O34" s="47">
        <f t="shared" si="17"/>
        <v>0.9166666666666666</v>
      </c>
      <c r="P34" s="46" t="s">
        <v>193</v>
      </c>
      <c r="Q34" s="44">
        <f t="shared" si="9"/>
        <v>8.816666666666666</v>
      </c>
      <c r="R34" s="90">
        <f>COUNTIF(P$6:P34,"*")</f>
        <v>5</v>
      </c>
      <c r="S34" s="48">
        <f t="shared" si="18"/>
      </c>
      <c r="T34" s="48">
        <f t="shared" si="18"/>
      </c>
      <c r="U34" s="48">
        <f t="shared" si="18"/>
      </c>
      <c r="V34" s="48">
        <f t="shared" si="18"/>
      </c>
      <c r="W34" s="48">
        <f t="shared" si="18"/>
      </c>
      <c r="X34" s="48">
        <f t="shared" si="18"/>
      </c>
      <c r="Y34" s="48">
        <f t="shared" si="18"/>
      </c>
      <c r="Z34" s="48">
        <f t="shared" si="18"/>
      </c>
      <c r="AA34" s="48">
        <f t="shared" si="18"/>
      </c>
      <c r="AB34" s="48" t="str">
        <f t="shared" si="18"/>
        <v>ggg</v>
      </c>
      <c r="AC34" s="48">
        <f t="shared" si="19"/>
      </c>
      <c r="AD34" s="48">
        <f t="shared" si="19"/>
      </c>
      <c r="AE34" s="48">
        <f t="shared" si="19"/>
      </c>
      <c r="AF34" s="48">
        <f t="shared" si="19"/>
      </c>
      <c r="AG34" s="48">
        <f t="shared" si="19"/>
      </c>
      <c r="AH34" s="48">
        <f t="shared" si="19"/>
      </c>
      <c r="AI34" s="48">
        <f t="shared" si="19"/>
      </c>
      <c r="AJ34" s="48">
        <f t="shared" si="19"/>
      </c>
      <c r="AK34" s="48">
        <f t="shared" si="19"/>
      </c>
      <c r="AL34" s="48">
        <f t="shared" si="19"/>
      </c>
      <c r="AM34" s="48">
        <f t="shared" si="19"/>
      </c>
      <c r="AN34" s="48">
        <f t="shared" si="19"/>
      </c>
    </row>
    <row r="35" spans="3:40" ht="15.75" outlineLevel="1">
      <c r="C35" s="46">
        <v>110</v>
      </c>
      <c r="D35" s="41" t="s">
        <v>181</v>
      </c>
      <c r="E35" s="45">
        <v>155</v>
      </c>
      <c r="F35" s="43">
        <f t="shared" si="20"/>
        <v>155</v>
      </c>
      <c r="G35" s="41" t="s">
        <v>133</v>
      </c>
      <c r="H35" s="41" t="s">
        <v>134</v>
      </c>
      <c r="I35" s="41" t="s">
        <v>134</v>
      </c>
      <c r="J35" s="41"/>
      <c r="L35" s="41">
        <f t="shared" si="21"/>
        <v>0</v>
      </c>
      <c r="M35" s="45">
        <f t="shared" si="15"/>
        <v>6.5</v>
      </c>
      <c r="N35" s="58">
        <f t="shared" si="16"/>
        <v>0</v>
      </c>
      <c r="O35" s="47">
        <f t="shared" si="17"/>
        <v>1.0833333333333333</v>
      </c>
      <c r="Q35" s="44">
        <f t="shared" si="9"/>
        <v>1.0833333333333333</v>
      </c>
      <c r="R35" s="90">
        <f>COUNTIF(P$6:P35,"*")</f>
        <v>5</v>
      </c>
      <c r="S35" s="48">
        <f t="shared" si="18"/>
      </c>
      <c r="T35" s="48">
        <f t="shared" si="18"/>
      </c>
      <c r="U35" s="48">
        <f t="shared" si="18"/>
      </c>
      <c r="V35" s="48">
        <f t="shared" si="18"/>
      </c>
      <c r="W35" s="48">
        <f t="shared" si="18"/>
      </c>
      <c r="X35" s="48">
        <f t="shared" si="18"/>
      </c>
      <c r="Y35" s="48">
        <f t="shared" si="18"/>
      </c>
      <c r="Z35" s="48">
        <f t="shared" si="18"/>
      </c>
      <c r="AA35" s="48">
        <f t="shared" si="18"/>
      </c>
      <c r="AB35" s="48" t="str">
        <f t="shared" si="18"/>
        <v>ggg</v>
      </c>
      <c r="AC35" s="48">
        <f t="shared" si="19"/>
      </c>
      <c r="AD35" s="48">
        <f t="shared" si="19"/>
      </c>
      <c r="AE35" s="48">
        <f t="shared" si="19"/>
      </c>
      <c r="AF35" s="48">
        <f t="shared" si="19"/>
      </c>
      <c r="AG35" s="48">
        <f t="shared" si="19"/>
      </c>
      <c r="AH35" s="48">
        <f t="shared" si="19"/>
      </c>
      <c r="AI35" s="48">
        <f t="shared" si="19"/>
      </c>
      <c r="AJ35" s="48">
        <f t="shared" si="19"/>
      </c>
      <c r="AK35" s="48">
        <f t="shared" si="19"/>
      </c>
      <c r="AL35" s="48">
        <f t="shared" si="19"/>
      </c>
      <c r="AM35" s="48">
        <f t="shared" si="19"/>
      </c>
      <c r="AN35" s="48">
        <f t="shared" si="19"/>
      </c>
    </row>
    <row r="36" spans="3:40" ht="15.75" outlineLevel="1">
      <c r="C36" s="46">
        <v>109</v>
      </c>
      <c r="D36" s="41" t="s">
        <v>182</v>
      </c>
      <c r="E36" s="45">
        <v>158.5</v>
      </c>
      <c r="F36" s="43">
        <f t="shared" si="20"/>
        <v>158.5</v>
      </c>
      <c r="G36" s="41"/>
      <c r="H36" s="41"/>
      <c r="I36" s="41"/>
      <c r="J36" s="41"/>
      <c r="L36" s="41">
        <f t="shared" si="21"/>
        <v>0</v>
      </c>
      <c r="M36" s="45">
        <f t="shared" si="15"/>
        <v>3.5</v>
      </c>
      <c r="N36" s="58">
        <f t="shared" si="16"/>
        <v>3.5</v>
      </c>
      <c r="O36" s="47">
        <f t="shared" si="17"/>
        <v>0.5833333333333334</v>
      </c>
      <c r="Q36" s="44">
        <f t="shared" si="9"/>
        <v>1.6666666666666665</v>
      </c>
      <c r="R36" s="90">
        <f>COUNTIF(P$6:P36,"*")</f>
        <v>5</v>
      </c>
      <c r="S36" s="48">
        <f t="shared" si="18"/>
      </c>
      <c r="T36" s="48">
        <f t="shared" si="18"/>
      </c>
      <c r="U36" s="48">
        <f t="shared" si="18"/>
      </c>
      <c r="V36" s="48">
        <f t="shared" si="18"/>
      </c>
      <c r="W36" s="48">
        <f t="shared" si="18"/>
      </c>
      <c r="X36" s="48">
        <f t="shared" si="18"/>
      </c>
      <c r="Y36" s="48">
        <f t="shared" si="18"/>
      </c>
      <c r="Z36" s="48">
        <f t="shared" si="18"/>
      </c>
      <c r="AA36" s="48">
        <f t="shared" si="18"/>
      </c>
      <c r="AB36" s="48" t="str">
        <f t="shared" si="18"/>
        <v>ggg</v>
      </c>
      <c r="AC36" s="48">
        <f t="shared" si="19"/>
      </c>
      <c r="AD36" s="48">
        <f t="shared" si="19"/>
      </c>
      <c r="AE36" s="48">
        <f t="shared" si="19"/>
      </c>
      <c r="AF36" s="48">
        <f t="shared" si="19"/>
      </c>
      <c r="AG36" s="48">
        <f t="shared" si="19"/>
      </c>
      <c r="AH36" s="48">
        <f t="shared" si="19"/>
      </c>
      <c r="AI36" s="48">
        <f t="shared" si="19"/>
      </c>
      <c r="AJ36" s="48">
        <f t="shared" si="19"/>
      </c>
      <c r="AK36" s="48">
        <f t="shared" si="19"/>
      </c>
      <c r="AL36" s="48">
        <f t="shared" si="19"/>
      </c>
      <c r="AM36" s="48">
        <f t="shared" si="19"/>
      </c>
      <c r="AN36" s="48">
        <f t="shared" si="19"/>
      </c>
    </row>
    <row r="37" spans="3:40" ht="15.75" outlineLevel="1">
      <c r="C37" s="46">
        <v>108</v>
      </c>
      <c r="D37" s="41" t="s">
        <v>183</v>
      </c>
      <c r="E37" s="45">
        <v>168.3</v>
      </c>
      <c r="F37" s="43">
        <f t="shared" si="20"/>
        <v>168.3</v>
      </c>
      <c r="G37" s="41"/>
      <c r="H37" s="41"/>
      <c r="I37" s="41"/>
      <c r="J37" s="41"/>
      <c r="L37" s="41">
        <f t="shared" si="21"/>
        <v>0</v>
      </c>
      <c r="M37" s="45">
        <f t="shared" si="15"/>
        <v>9.800000000000011</v>
      </c>
      <c r="N37" s="58">
        <f t="shared" si="16"/>
        <v>13.300000000000011</v>
      </c>
      <c r="O37" s="47">
        <f t="shared" si="17"/>
        <v>1.6333333333333353</v>
      </c>
      <c r="Q37" s="44">
        <f t="shared" si="9"/>
        <v>3.3000000000000016</v>
      </c>
      <c r="R37" s="90">
        <f>COUNTIF(P$6:P37,"*")</f>
        <v>5</v>
      </c>
      <c r="S37" s="48">
        <f t="shared" si="18"/>
      </c>
      <c r="T37" s="48">
        <f t="shared" si="18"/>
      </c>
      <c r="U37" s="48">
        <f t="shared" si="18"/>
      </c>
      <c r="V37" s="48">
        <f t="shared" si="18"/>
      </c>
      <c r="W37" s="48">
        <f t="shared" si="18"/>
      </c>
      <c r="X37" s="48">
        <f t="shared" si="18"/>
      </c>
      <c r="Y37" s="48">
        <f t="shared" si="18"/>
      </c>
      <c r="Z37" s="48">
        <f t="shared" si="18"/>
      </c>
      <c r="AA37" s="48">
        <f t="shared" si="18"/>
      </c>
      <c r="AB37" s="48" t="str">
        <f t="shared" si="18"/>
        <v>ggg</v>
      </c>
      <c r="AC37" s="48">
        <f t="shared" si="19"/>
      </c>
      <c r="AD37" s="48">
        <f t="shared" si="19"/>
      </c>
      <c r="AE37" s="48">
        <f t="shared" si="19"/>
      </c>
      <c r="AF37" s="48">
        <f t="shared" si="19"/>
      </c>
      <c r="AG37" s="48">
        <f t="shared" si="19"/>
      </c>
      <c r="AH37" s="48">
        <f t="shared" si="19"/>
      </c>
      <c r="AI37" s="48">
        <f t="shared" si="19"/>
      </c>
      <c r="AJ37" s="48">
        <f t="shared" si="19"/>
      </c>
      <c r="AK37" s="48">
        <f t="shared" si="19"/>
      </c>
      <c r="AL37" s="48">
        <f t="shared" si="19"/>
      </c>
      <c r="AM37" s="48">
        <f t="shared" si="19"/>
      </c>
      <c r="AN37" s="48">
        <f t="shared" si="19"/>
      </c>
    </row>
    <row r="38" spans="3:40" ht="15.75" outlineLevel="1">
      <c r="C38" s="46">
        <v>107</v>
      </c>
      <c r="D38" s="41" t="s">
        <v>184</v>
      </c>
      <c r="E38" s="45">
        <v>195.3</v>
      </c>
      <c r="F38" s="43">
        <f t="shared" si="20"/>
        <v>195.3</v>
      </c>
      <c r="G38" s="41" t="s">
        <v>128</v>
      </c>
      <c r="H38" s="41" t="s">
        <v>62</v>
      </c>
      <c r="I38" s="41"/>
      <c r="J38" s="41"/>
      <c r="L38" s="41">
        <f t="shared" si="21"/>
        <v>0</v>
      </c>
      <c r="M38" s="45">
        <f t="shared" si="15"/>
        <v>27</v>
      </c>
      <c r="N38" s="58">
        <f t="shared" si="16"/>
        <v>40.30000000000001</v>
      </c>
      <c r="O38" s="47">
        <f t="shared" si="17"/>
        <v>4.5</v>
      </c>
      <c r="Q38" s="44">
        <f t="shared" si="9"/>
        <v>7.800000000000002</v>
      </c>
      <c r="R38" s="90">
        <f>COUNTIF(P$6:P38,"*")</f>
        <v>5</v>
      </c>
      <c r="S38" s="48">
        <f t="shared" si="18"/>
      </c>
      <c r="T38" s="48">
        <f t="shared" si="18"/>
      </c>
      <c r="U38" s="48">
        <f t="shared" si="18"/>
      </c>
      <c r="V38" s="48">
        <f t="shared" si="18"/>
      </c>
      <c r="W38" s="48">
        <f t="shared" si="18"/>
      </c>
      <c r="X38" s="48">
        <f t="shared" si="18"/>
      </c>
      <c r="Y38" s="48">
        <f t="shared" si="18"/>
      </c>
      <c r="Z38" s="48">
        <f t="shared" si="18"/>
      </c>
      <c r="AA38" s="48">
        <f t="shared" si="18"/>
      </c>
      <c r="AB38" s="48" t="str">
        <f t="shared" si="18"/>
        <v>ggg</v>
      </c>
      <c r="AC38" s="48">
        <f t="shared" si="19"/>
      </c>
      <c r="AD38" s="48">
        <f t="shared" si="19"/>
      </c>
      <c r="AE38" s="48">
        <f t="shared" si="19"/>
      </c>
      <c r="AF38" s="48">
        <f t="shared" si="19"/>
      </c>
      <c r="AG38" s="48">
        <f t="shared" si="19"/>
      </c>
      <c r="AH38" s="48">
        <f t="shared" si="19"/>
      </c>
      <c r="AI38" s="48">
        <f t="shared" si="19"/>
      </c>
      <c r="AJ38" s="48">
        <f t="shared" si="19"/>
      </c>
      <c r="AK38" s="48">
        <f t="shared" si="19"/>
      </c>
      <c r="AL38" s="48">
        <f t="shared" si="19"/>
      </c>
      <c r="AM38" s="48">
        <f t="shared" si="19"/>
      </c>
      <c r="AN38" s="48">
        <f t="shared" si="19"/>
      </c>
    </row>
    <row r="39" spans="3:40" ht="15.75" outlineLevel="1">
      <c r="C39" s="46">
        <v>106</v>
      </c>
      <c r="D39" s="41" t="s">
        <v>44</v>
      </c>
      <c r="E39" s="54">
        <v>206.7</v>
      </c>
      <c r="F39" s="43">
        <f t="shared" si="20"/>
        <v>206.7</v>
      </c>
      <c r="G39" s="41"/>
      <c r="H39" s="41"/>
      <c r="I39" s="41"/>
      <c r="J39" s="41"/>
      <c r="L39" s="41">
        <f t="shared" si="21"/>
        <v>0</v>
      </c>
      <c r="M39" s="45">
        <f t="shared" si="15"/>
        <v>11.399999999999977</v>
      </c>
      <c r="N39" s="58">
        <f t="shared" si="16"/>
        <v>51.69999999999999</v>
      </c>
      <c r="O39" s="47">
        <f t="shared" si="17"/>
        <v>1.8999999999999961</v>
      </c>
      <c r="Q39" s="44">
        <f t="shared" si="9"/>
        <v>9.699999999999998</v>
      </c>
      <c r="R39" s="90">
        <f>COUNTIF(P$6:P39,"*")</f>
        <v>5</v>
      </c>
      <c r="S39" s="48">
        <f t="shared" si="18"/>
      </c>
      <c r="T39" s="48">
        <f t="shared" si="18"/>
      </c>
      <c r="U39" s="48">
        <f t="shared" si="18"/>
      </c>
      <c r="V39" s="48">
        <f t="shared" si="18"/>
      </c>
      <c r="W39" s="48">
        <f t="shared" si="18"/>
      </c>
      <c r="X39" s="48">
        <f t="shared" si="18"/>
      </c>
      <c r="Y39" s="48">
        <f t="shared" si="18"/>
      </c>
      <c r="Z39" s="48">
        <f t="shared" si="18"/>
      </c>
      <c r="AA39" s="48">
        <f t="shared" si="18"/>
      </c>
      <c r="AB39" s="48" t="str">
        <f t="shared" si="18"/>
        <v>ggg</v>
      </c>
      <c r="AC39" s="48">
        <f t="shared" si="19"/>
      </c>
      <c r="AD39" s="48">
        <f t="shared" si="19"/>
      </c>
      <c r="AE39" s="48">
        <f t="shared" si="19"/>
      </c>
      <c r="AF39" s="48">
        <f t="shared" si="19"/>
      </c>
      <c r="AG39" s="48">
        <f t="shared" si="19"/>
      </c>
      <c r="AH39" s="48">
        <f t="shared" si="19"/>
      </c>
      <c r="AI39" s="48">
        <f t="shared" si="19"/>
      </c>
      <c r="AJ39" s="48">
        <f t="shared" si="19"/>
      </c>
      <c r="AK39" s="48">
        <f t="shared" si="19"/>
      </c>
      <c r="AL39" s="48">
        <f t="shared" si="19"/>
      </c>
      <c r="AM39" s="48">
        <f t="shared" si="19"/>
      </c>
      <c r="AN39" s="48">
        <f t="shared" si="19"/>
      </c>
    </row>
    <row r="40" spans="3:40" ht="30" outlineLevel="1">
      <c r="C40" s="46">
        <v>105</v>
      </c>
      <c r="D40" s="41" t="s">
        <v>46</v>
      </c>
      <c r="E40" s="54">
        <v>207.6</v>
      </c>
      <c r="F40" s="43">
        <f t="shared" si="20"/>
        <v>207.6</v>
      </c>
      <c r="G40" s="41" t="s">
        <v>126</v>
      </c>
      <c r="H40" s="41"/>
      <c r="I40" s="41"/>
      <c r="J40" s="41" t="s">
        <v>192</v>
      </c>
      <c r="K40" s="44">
        <f>E40-E26</f>
        <v>123.8</v>
      </c>
      <c r="L40" s="41">
        <f t="shared" si="21"/>
        <v>0.75</v>
      </c>
      <c r="M40" s="45">
        <f t="shared" si="15"/>
        <v>0.9000000000000057</v>
      </c>
      <c r="N40" s="58">
        <f t="shared" si="16"/>
        <v>52.599999999999994</v>
      </c>
      <c r="O40" s="47">
        <f t="shared" si="17"/>
        <v>0.15000000000000094</v>
      </c>
      <c r="Q40" s="44">
        <f aca="true" t="shared" si="22" ref="Q40:Q45">IF(P39="*",O40,Q39+O40)</f>
        <v>9.849999999999998</v>
      </c>
      <c r="R40" s="90">
        <f>COUNTIF(P$6:P40,"*")</f>
        <v>5</v>
      </c>
      <c r="S40" s="48">
        <f t="shared" si="18"/>
      </c>
      <c r="T40" s="48">
        <f t="shared" si="18"/>
      </c>
      <c r="U40" s="48">
        <f t="shared" si="18"/>
      </c>
      <c r="V40" s="48">
        <f t="shared" si="18"/>
      </c>
      <c r="W40" s="48">
        <f t="shared" si="18"/>
      </c>
      <c r="X40" s="48">
        <f t="shared" si="18"/>
      </c>
      <c r="Y40" s="48">
        <f t="shared" si="18"/>
      </c>
      <c r="Z40" s="48">
        <f t="shared" si="18"/>
      </c>
      <c r="AA40" s="48">
        <f t="shared" si="18"/>
      </c>
      <c r="AB40" s="48" t="str">
        <f t="shared" si="18"/>
        <v>ggg</v>
      </c>
      <c r="AC40" s="48">
        <f t="shared" si="19"/>
      </c>
      <c r="AD40" s="48">
        <f t="shared" si="19"/>
      </c>
      <c r="AE40" s="48">
        <f t="shared" si="19"/>
      </c>
      <c r="AF40" s="48">
        <f t="shared" si="19"/>
      </c>
      <c r="AG40" s="48">
        <f t="shared" si="19"/>
      </c>
      <c r="AH40" s="48">
        <f t="shared" si="19"/>
      </c>
      <c r="AI40" s="48">
        <f t="shared" si="19"/>
      </c>
      <c r="AJ40" s="48">
        <f t="shared" si="19"/>
      </c>
      <c r="AK40" s="48">
        <f t="shared" si="19"/>
      </c>
      <c r="AL40" s="48">
        <f t="shared" si="19"/>
      </c>
      <c r="AM40" s="48">
        <f t="shared" si="19"/>
      </c>
      <c r="AN40" s="48">
        <f t="shared" si="19"/>
      </c>
    </row>
    <row r="41" spans="3:40" ht="15.75" outlineLevel="1">
      <c r="C41" s="46">
        <v>104</v>
      </c>
      <c r="D41" s="41" t="s">
        <v>48</v>
      </c>
      <c r="E41" s="54">
        <v>209.6</v>
      </c>
      <c r="F41" s="43">
        <f t="shared" si="20"/>
        <v>209.6</v>
      </c>
      <c r="G41" s="41" t="s">
        <v>124</v>
      </c>
      <c r="H41" s="41" t="s">
        <v>62</v>
      </c>
      <c r="I41" s="41"/>
      <c r="J41" s="41"/>
      <c r="L41" s="41">
        <f t="shared" si="21"/>
        <v>0</v>
      </c>
      <c r="M41" s="45">
        <f t="shared" si="15"/>
        <v>2</v>
      </c>
      <c r="N41" s="58">
        <f t="shared" si="16"/>
        <v>54.599999999999994</v>
      </c>
      <c r="O41" s="47">
        <f t="shared" si="17"/>
        <v>1.0833333333333333</v>
      </c>
      <c r="Q41" s="44">
        <f t="shared" si="22"/>
        <v>10.933333333333332</v>
      </c>
      <c r="R41" s="90">
        <f>COUNTIF(P$6:P41,"*")</f>
        <v>5</v>
      </c>
      <c r="S41" s="48">
        <f t="shared" si="18"/>
      </c>
      <c r="T41" s="48">
        <f t="shared" si="18"/>
      </c>
      <c r="U41" s="48">
        <f t="shared" si="18"/>
      </c>
      <c r="V41" s="48">
        <f t="shared" si="18"/>
      </c>
      <c r="W41" s="48">
        <f t="shared" si="18"/>
      </c>
      <c r="X41" s="48">
        <f t="shared" si="18"/>
      </c>
      <c r="Y41" s="48">
        <f t="shared" si="18"/>
      </c>
      <c r="Z41" s="48">
        <f t="shared" si="18"/>
      </c>
      <c r="AA41" s="48">
        <f t="shared" si="18"/>
      </c>
      <c r="AB41" s="48" t="str">
        <f t="shared" si="18"/>
        <v>ggg</v>
      </c>
      <c r="AC41" s="48">
        <f t="shared" si="19"/>
      </c>
      <c r="AD41" s="48">
        <f t="shared" si="19"/>
      </c>
      <c r="AE41" s="48">
        <f t="shared" si="19"/>
      </c>
      <c r="AF41" s="48">
        <f t="shared" si="19"/>
      </c>
      <c r="AG41" s="48">
        <f t="shared" si="19"/>
      </c>
      <c r="AH41" s="48">
        <f t="shared" si="19"/>
      </c>
      <c r="AI41" s="48">
        <f t="shared" si="19"/>
      </c>
      <c r="AJ41" s="48">
        <f t="shared" si="19"/>
      </c>
      <c r="AK41" s="48">
        <f t="shared" si="19"/>
      </c>
      <c r="AL41" s="48">
        <f t="shared" si="19"/>
      </c>
      <c r="AM41" s="48">
        <f t="shared" si="19"/>
      </c>
      <c r="AN41" s="48">
        <f t="shared" si="19"/>
      </c>
    </row>
    <row r="42" spans="3:40" ht="15.75" outlineLevel="1">
      <c r="C42" s="46">
        <v>103</v>
      </c>
      <c r="D42" s="41" t="s">
        <v>52</v>
      </c>
      <c r="E42" s="54">
        <v>215.3</v>
      </c>
      <c r="F42" s="43">
        <f t="shared" si="20"/>
        <v>215.3</v>
      </c>
      <c r="G42" s="41"/>
      <c r="H42" s="41"/>
      <c r="I42" s="41"/>
      <c r="J42" s="41"/>
      <c r="L42" s="41">
        <f t="shared" si="21"/>
        <v>0</v>
      </c>
      <c r="M42" s="45">
        <f t="shared" si="15"/>
        <v>5.700000000000017</v>
      </c>
      <c r="N42" s="58">
        <f t="shared" si="16"/>
        <v>60.30000000000001</v>
      </c>
      <c r="O42" s="47">
        <f t="shared" si="17"/>
        <v>0.9500000000000028</v>
      </c>
      <c r="Q42" s="44">
        <f t="shared" si="22"/>
        <v>11.883333333333335</v>
      </c>
      <c r="R42" s="90">
        <f>COUNTIF(P$6:P42,"*")</f>
        <v>5</v>
      </c>
      <c r="S42" s="48">
        <f aca="true" t="shared" si="23" ref="S42:AB51">IF(($R42)=S$6,"ggg","")</f>
      </c>
      <c r="T42" s="48">
        <f t="shared" si="23"/>
      </c>
      <c r="U42" s="48">
        <f t="shared" si="23"/>
      </c>
      <c r="V42" s="48">
        <f t="shared" si="23"/>
      </c>
      <c r="W42" s="48">
        <f t="shared" si="23"/>
      </c>
      <c r="X42" s="48">
        <f t="shared" si="23"/>
      </c>
      <c r="Y42" s="48">
        <f t="shared" si="23"/>
      </c>
      <c r="Z42" s="48">
        <f t="shared" si="23"/>
      </c>
      <c r="AA42" s="48">
        <f t="shared" si="23"/>
      </c>
      <c r="AB42" s="48" t="str">
        <f t="shared" si="23"/>
        <v>ggg</v>
      </c>
      <c r="AC42" s="48">
        <f aca="true" t="shared" si="24" ref="AC42:AN51">IF(($R42)=AC$6,"ggg","")</f>
      </c>
      <c r="AD42" s="48">
        <f t="shared" si="24"/>
      </c>
      <c r="AE42" s="48">
        <f t="shared" si="24"/>
      </c>
      <c r="AF42" s="48">
        <f t="shared" si="24"/>
      </c>
      <c r="AG42" s="48">
        <f t="shared" si="24"/>
      </c>
      <c r="AH42" s="48">
        <f t="shared" si="24"/>
      </c>
      <c r="AI42" s="48">
        <f t="shared" si="24"/>
      </c>
      <c r="AJ42" s="48">
        <f t="shared" si="24"/>
      </c>
      <c r="AK42" s="48">
        <f t="shared" si="24"/>
      </c>
      <c r="AL42" s="48">
        <f t="shared" si="24"/>
      </c>
      <c r="AM42" s="48">
        <f t="shared" si="24"/>
      </c>
      <c r="AN42" s="48">
        <f t="shared" si="24"/>
      </c>
    </row>
    <row r="43" spans="3:40" ht="15.75" outlineLevel="1">
      <c r="C43" s="46">
        <v>102</v>
      </c>
      <c r="D43" s="41" t="s">
        <v>50</v>
      </c>
      <c r="E43" s="54">
        <v>215.3</v>
      </c>
      <c r="F43" s="43">
        <f t="shared" si="20"/>
        <v>215.3</v>
      </c>
      <c r="G43" s="41"/>
      <c r="H43" s="41"/>
      <c r="I43" s="41"/>
      <c r="J43" s="41"/>
      <c r="L43" s="41">
        <f t="shared" si="21"/>
        <v>0</v>
      </c>
      <c r="M43" s="45">
        <f t="shared" si="15"/>
        <v>0</v>
      </c>
      <c r="N43" s="58">
        <f t="shared" si="16"/>
        <v>60.30000000000001</v>
      </c>
      <c r="O43" s="47">
        <f t="shared" si="17"/>
        <v>0</v>
      </c>
      <c r="Q43" s="44">
        <f t="shared" si="22"/>
        <v>11.883333333333335</v>
      </c>
      <c r="R43" s="90">
        <f>COUNTIF(P$6:P43,"*")</f>
        <v>5</v>
      </c>
      <c r="S43" s="48">
        <f t="shared" si="23"/>
      </c>
      <c r="T43" s="48">
        <f t="shared" si="23"/>
      </c>
      <c r="U43" s="48">
        <f t="shared" si="23"/>
      </c>
      <c r="V43" s="48">
        <f t="shared" si="23"/>
      </c>
      <c r="W43" s="48">
        <f t="shared" si="23"/>
      </c>
      <c r="X43" s="48">
        <f t="shared" si="23"/>
      </c>
      <c r="Y43" s="48">
        <f t="shared" si="23"/>
      </c>
      <c r="Z43" s="48">
        <f t="shared" si="23"/>
      </c>
      <c r="AA43" s="48">
        <f t="shared" si="23"/>
      </c>
      <c r="AB43" s="48" t="str">
        <f t="shared" si="23"/>
        <v>ggg</v>
      </c>
      <c r="AC43" s="48">
        <f t="shared" si="24"/>
      </c>
      <c r="AD43" s="48">
        <f t="shared" si="24"/>
      </c>
      <c r="AE43" s="48">
        <f t="shared" si="24"/>
      </c>
      <c r="AF43" s="48">
        <f t="shared" si="24"/>
      </c>
      <c r="AG43" s="48">
        <f t="shared" si="24"/>
      </c>
      <c r="AH43" s="48">
        <f t="shared" si="24"/>
      </c>
      <c r="AI43" s="48">
        <f t="shared" si="24"/>
      </c>
      <c r="AJ43" s="48">
        <f t="shared" si="24"/>
      </c>
      <c r="AK43" s="48">
        <f t="shared" si="24"/>
      </c>
      <c r="AL43" s="48">
        <f t="shared" si="24"/>
      </c>
      <c r="AM43" s="48">
        <f t="shared" si="24"/>
      </c>
      <c r="AN43" s="48">
        <f t="shared" si="24"/>
      </c>
    </row>
    <row r="44" spans="3:40" ht="15.75" outlineLevel="1">
      <c r="C44" s="46">
        <v>101</v>
      </c>
      <c r="D44" s="41" t="s">
        <v>49</v>
      </c>
      <c r="E44" s="54">
        <v>215.3</v>
      </c>
      <c r="F44" s="43">
        <f t="shared" si="20"/>
        <v>215.3</v>
      </c>
      <c r="G44" s="45" t="s">
        <v>122</v>
      </c>
      <c r="H44" s="41"/>
      <c r="I44" s="41"/>
      <c r="J44" s="41"/>
      <c r="L44" s="41">
        <f t="shared" si="21"/>
        <v>0</v>
      </c>
      <c r="M44" s="45">
        <f t="shared" si="15"/>
        <v>0</v>
      </c>
      <c r="N44" s="58">
        <f t="shared" si="16"/>
        <v>60.30000000000001</v>
      </c>
      <c r="O44" s="47">
        <f t="shared" si="17"/>
        <v>0</v>
      </c>
      <c r="Q44" s="44">
        <f t="shared" si="22"/>
        <v>11.883333333333335</v>
      </c>
      <c r="R44" s="90">
        <f>COUNTIF(P$6:P44,"*")</f>
        <v>5</v>
      </c>
      <c r="S44" s="48">
        <f t="shared" si="23"/>
      </c>
      <c r="T44" s="48">
        <f t="shared" si="23"/>
      </c>
      <c r="U44" s="48">
        <f t="shared" si="23"/>
      </c>
      <c r="V44" s="48">
        <f t="shared" si="23"/>
      </c>
      <c r="W44" s="48">
        <f t="shared" si="23"/>
      </c>
      <c r="X44" s="48">
        <f t="shared" si="23"/>
      </c>
      <c r="Y44" s="48">
        <f t="shared" si="23"/>
      </c>
      <c r="Z44" s="48">
        <f t="shared" si="23"/>
      </c>
      <c r="AA44" s="48">
        <f t="shared" si="23"/>
      </c>
      <c r="AB44" s="48" t="str">
        <f t="shared" si="23"/>
        <v>ggg</v>
      </c>
      <c r="AC44" s="48">
        <f t="shared" si="24"/>
      </c>
      <c r="AD44" s="48">
        <f t="shared" si="24"/>
      </c>
      <c r="AE44" s="48">
        <f t="shared" si="24"/>
      </c>
      <c r="AF44" s="48">
        <f t="shared" si="24"/>
      </c>
      <c r="AG44" s="48">
        <f t="shared" si="24"/>
      </c>
      <c r="AH44" s="48">
        <f t="shared" si="24"/>
      </c>
      <c r="AI44" s="48">
        <f t="shared" si="24"/>
      </c>
      <c r="AJ44" s="48">
        <f t="shared" si="24"/>
      </c>
      <c r="AK44" s="48">
        <f t="shared" si="24"/>
      </c>
      <c r="AL44" s="48">
        <f t="shared" si="24"/>
      </c>
      <c r="AM44" s="48">
        <f t="shared" si="24"/>
      </c>
      <c r="AN44" s="48">
        <f t="shared" si="24"/>
      </c>
    </row>
    <row r="45" spans="3:40" ht="15.75" outlineLevel="1">
      <c r="C45" s="46">
        <v>100</v>
      </c>
      <c r="D45" s="41" t="s">
        <v>228</v>
      </c>
      <c r="E45" s="54">
        <v>215.3</v>
      </c>
      <c r="F45" s="43">
        <f t="shared" si="20"/>
        <v>215.3</v>
      </c>
      <c r="G45" s="41"/>
      <c r="H45" s="41"/>
      <c r="I45" s="41"/>
      <c r="J45" s="41"/>
      <c r="L45" s="41">
        <f t="shared" si="21"/>
        <v>0</v>
      </c>
      <c r="M45" s="45">
        <f t="shared" si="15"/>
        <v>0</v>
      </c>
      <c r="N45" s="58">
        <f t="shared" si="16"/>
        <v>60.30000000000001</v>
      </c>
      <c r="O45" s="47">
        <f t="shared" si="17"/>
        <v>0</v>
      </c>
      <c r="Q45" s="44">
        <f t="shared" si="22"/>
        <v>11.883333333333335</v>
      </c>
      <c r="R45" s="90">
        <f>COUNTIF(P$6:P45,"*")</f>
        <v>5</v>
      </c>
      <c r="S45" s="48">
        <f t="shared" si="23"/>
      </c>
      <c r="T45" s="48">
        <f t="shared" si="23"/>
      </c>
      <c r="U45" s="48">
        <f t="shared" si="23"/>
      </c>
      <c r="V45" s="48">
        <f t="shared" si="23"/>
      </c>
      <c r="W45" s="48">
        <f t="shared" si="23"/>
      </c>
      <c r="X45" s="48">
        <f t="shared" si="23"/>
      </c>
      <c r="Y45" s="48">
        <f t="shared" si="23"/>
      </c>
      <c r="Z45" s="48">
        <f t="shared" si="23"/>
      </c>
      <c r="AA45" s="48">
        <f t="shared" si="23"/>
      </c>
      <c r="AB45" s="48" t="str">
        <f t="shared" si="23"/>
        <v>ggg</v>
      </c>
      <c r="AC45" s="48">
        <f t="shared" si="24"/>
      </c>
      <c r="AD45" s="48">
        <f t="shared" si="24"/>
      </c>
      <c r="AE45" s="48">
        <f t="shared" si="24"/>
      </c>
      <c r="AF45" s="48">
        <f t="shared" si="24"/>
      </c>
      <c r="AG45" s="48">
        <f t="shared" si="24"/>
      </c>
      <c r="AH45" s="48">
        <f t="shared" si="24"/>
      </c>
      <c r="AI45" s="48">
        <f t="shared" si="24"/>
      </c>
      <c r="AJ45" s="48">
        <f t="shared" si="24"/>
      </c>
      <c r="AK45" s="48">
        <f t="shared" si="24"/>
      </c>
      <c r="AL45" s="48">
        <f t="shared" si="24"/>
      </c>
      <c r="AM45" s="48">
        <f t="shared" si="24"/>
      </c>
      <c r="AN45" s="48">
        <f t="shared" si="24"/>
      </c>
    </row>
    <row r="46" spans="3:40" ht="15.75" outlineLevel="1">
      <c r="C46" s="46">
        <v>99</v>
      </c>
      <c r="D46" s="41" t="s">
        <v>54</v>
      </c>
      <c r="E46" s="54">
        <v>218.1</v>
      </c>
      <c r="F46" s="43">
        <f t="shared" si="20"/>
        <v>218.1</v>
      </c>
      <c r="G46" s="41"/>
      <c r="H46" s="41"/>
      <c r="I46" s="41"/>
      <c r="J46" s="41"/>
      <c r="L46" s="41">
        <f t="shared" si="21"/>
        <v>0</v>
      </c>
      <c r="M46" s="45">
        <f t="shared" si="15"/>
        <v>2.799999999999983</v>
      </c>
      <c r="N46" s="58">
        <f t="shared" si="16"/>
        <v>63.099999999999994</v>
      </c>
      <c r="O46" s="47">
        <f t="shared" si="17"/>
        <v>0.46666666666666384</v>
      </c>
      <c r="Q46" s="44">
        <f aca="true" t="shared" si="25" ref="Q46:Q77">IF(P45="*",O46,Q45+O46)</f>
        <v>12.349999999999998</v>
      </c>
      <c r="R46" s="90">
        <f>COUNTIF(P$6:P46,"*")</f>
        <v>5</v>
      </c>
      <c r="S46" s="48">
        <f t="shared" si="23"/>
      </c>
      <c r="T46" s="48">
        <f t="shared" si="23"/>
      </c>
      <c r="U46" s="48">
        <f t="shared" si="23"/>
      </c>
      <c r="V46" s="48">
        <f t="shared" si="23"/>
      </c>
      <c r="W46" s="48">
        <f t="shared" si="23"/>
      </c>
      <c r="X46" s="48">
        <f t="shared" si="23"/>
      </c>
      <c r="Y46" s="48">
        <f t="shared" si="23"/>
      </c>
      <c r="Z46" s="48">
        <f t="shared" si="23"/>
      </c>
      <c r="AA46" s="48">
        <f t="shared" si="23"/>
      </c>
      <c r="AB46" s="48" t="str">
        <f t="shared" si="23"/>
        <v>ggg</v>
      </c>
      <c r="AC46" s="48">
        <f t="shared" si="24"/>
      </c>
      <c r="AD46" s="48">
        <f t="shared" si="24"/>
      </c>
      <c r="AE46" s="48">
        <f t="shared" si="24"/>
      </c>
      <c r="AF46" s="48">
        <f t="shared" si="24"/>
      </c>
      <c r="AG46" s="48">
        <f t="shared" si="24"/>
      </c>
      <c r="AH46" s="48">
        <f t="shared" si="24"/>
      </c>
      <c r="AI46" s="48">
        <f t="shared" si="24"/>
      </c>
      <c r="AJ46" s="48">
        <f t="shared" si="24"/>
      </c>
      <c r="AK46" s="48">
        <f t="shared" si="24"/>
      </c>
      <c r="AL46" s="48">
        <f t="shared" si="24"/>
      </c>
      <c r="AM46" s="48">
        <f t="shared" si="24"/>
      </c>
      <c r="AN46" s="48">
        <f t="shared" si="24"/>
      </c>
    </row>
    <row r="47" spans="3:40" ht="15.75" outlineLevel="1">
      <c r="C47" s="46">
        <v>98</v>
      </c>
      <c r="D47" s="41" t="s">
        <v>188</v>
      </c>
      <c r="E47" s="54">
        <v>220</v>
      </c>
      <c r="F47" s="43">
        <f t="shared" si="20"/>
        <v>220</v>
      </c>
      <c r="G47" s="41" t="s">
        <v>115</v>
      </c>
      <c r="H47" s="41" t="s">
        <v>62</v>
      </c>
      <c r="I47" s="41"/>
      <c r="J47" s="41"/>
      <c r="L47" s="41">
        <f t="shared" si="21"/>
        <v>0</v>
      </c>
      <c r="M47" s="45">
        <f t="shared" si="15"/>
        <v>1.9000000000000057</v>
      </c>
      <c r="N47" s="58">
        <f t="shared" si="16"/>
        <v>65</v>
      </c>
      <c r="O47" s="47">
        <f t="shared" si="17"/>
        <v>0.3166666666666676</v>
      </c>
      <c r="Q47" s="44">
        <f t="shared" si="25"/>
        <v>12.666666666666666</v>
      </c>
      <c r="R47" s="90">
        <f>COUNTIF(P$6:P47,"*")</f>
        <v>5</v>
      </c>
      <c r="S47" s="48">
        <f t="shared" si="23"/>
      </c>
      <c r="T47" s="48">
        <f t="shared" si="23"/>
      </c>
      <c r="U47" s="48">
        <f t="shared" si="23"/>
      </c>
      <c r="V47" s="48">
        <f t="shared" si="23"/>
      </c>
      <c r="W47" s="48">
        <f t="shared" si="23"/>
      </c>
      <c r="X47" s="48">
        <f t="shared" si="23"/>
      </c>
      <c r="Y47" s="48">
        <f t="shared" si="23"/>
      </c>
      <c r="Z47" s="48">
        <f t="shared" si="23"/>
      </c>
      <c r="AA47" s="48">
        <f t="shared" si="23"/>
      </c>
      <c r="AB47" s="48" t="str">
        <f t="shared" si="23"/>
        <v>ggg</v>
      </c>
      <c r="AC47" s="48">
        <f t="shared" si="24"/>
      </c>
      <c r="AD47" s="48">
        <f t="shared" si="24"/>
      </c>
      <c r="AE47" s="48">
        <f t="shared" si="24"/>
      </c>
      <c r="AF47" s="48">
        <f t="shared" si="24"/>
      </c>
      <c r="AG47" s="48">
        <f t="shared" si="24"/>
      </c>
      <c r="AH47" s="48">
        <f t="shared" si="24"/>
      </c>
      <c r="AI47" s="48">
        <f t="shared" si="24"/>
      </c>
      <c r="AJ47" s="48">
        <f t="shared" si="24"/>
      </c>
      <c r="AK47" s="48">
        <f t="shared" si="24"/>
      </c>
      <c r="AL47" s="48">
        <f t="shared" si="24"/>
      </c>
      <c r="AM47" s="48">
        <f t="shared" si="24"/>
      </c>
      <c r="AN47" s="48">
        <f t="shared" si="24"/>
      </c>
    </row>
    <row r="48" spans="3:40" ht="16.5" customHeight="1" outlineLevel="1">
      <c r="C48" s="46">
        <v>97</v>
      </c>
      <c r="D48" s="41" t="s">
        <v>55</v>
      </c>
      <c r="E48" s="54">
        <v>224.5</v>
      </c>
      <c r="F48" s="43">
        <f t="shared" si="20"/>
        <v>224.5</v>
      </c>
      <c r="G48" s="41"/>
      <c r="H48" s="41"/>
      <c r="I48" s="41"/>
      <c r="J48" s="41"/>
      <c r="L48" s="41">
        <f t="shared" si="21"/>
        <v>0</v>
      </c>
      <c r="M48" s="45">
        <f t="shared" si="15"/>
        <v>4.5</v>
      </c>
      <c r="N48" s="58">
        <f t="shared" si="16"/>
        <v>69.5</v>
      </c>
      <c r="O48" s="47">
        <f t="shared" si="17"/>
        <v>0.75</v>
      </c>
      <c r="P48" s="46" t="s">
        <v>193</v>
      </c>
      <c r="Q48" s="44">
        <f t="shared" si="25"/>
        <v>13.416666666666666</v>
      </c>
      <c r="R48" s="90">
        <f>COUNTIF(P$6:P48,"*")</f>
        <v>6</v>
      </c>
      <c r="S48" s="48">
        <f t="shared" si="23"/>
      </c>
      <c r="T48" s="48">
        <f t="shared" si="23"/>
      </c>
      <c r="U48" s="48">
        <f t="shared" si="23"/>
      </c>
      <c r="V48" s="48">
        <f t="shared" si="23"/>
      </c>
      <c r="W48" s="48">
        <f t="shared" si="23"/>
      </c>
      <c r="X48" s="48">
        <f t="shared" si="23"/>
      </c>
      <c r="Y48" s="48">
        <f t="shared" si="23"/>
      </c>
      <c r="Z48" s="48">
        <f t="shared" si="23"/>
      </c>
      <c r="AA48" s="48">
        <f t="shared" si="23"/>
      </c>
      <c r="AB48" s="48">
        <f t="shared" si="23"/>
      </c>
      <c r="AC48" s="48" t="str">
        <f t="shared" si="24"/>
        <v>ggg</v>
      </c>
      <c r="AD48" s="48">
        <f t="shared" si="24"/>
      </c>
      <c r="AE48" s="48">
        <f t="shared" si="24"/>
      </c>
      <c r="AF48" s="48">
        <f t="shared" si="24"/>
      </c>
      <c r="AG48" s="48">
        <f t="shared" si="24"/>
      </c>
      <c r="AH48" s="48">
        <f t="shared" si="24"/>
      </c>
      <c r="AI48" s="48">
        <f t="shared" si="24"/>
      </c>
      <c r="AJ48" s="48">
        <f t="shared" si="24"/>
      </c>
      <c r="AK48" s="48">
        <f t="shared" si="24"/>
      </c>
      <c r="AL48" s="48">
        <f t="shared" si="24"/>
      </c>
      <c r="AM48" s="48">
        <f t="shared" si="24"/>
      </c>
      <c r="AN48" s="48">
        <f t="shared" si="24"/>
      </c>
    </row>
    <row r="49" spans="3:40" ht="15.75" outlineLevel="1">
      <c r="C49" s="46">
        <v>96</v>
      </c>
      <c r="D49" s="41" t="s">
        <v>189</v>
      </c>
      <c r="E49" s="54">
        <v>224.5</v>
      </c>
      <c r="F49" s="43">
        <f t="shared" si="20"/>
        <v>224.5</v>
      </c>
      <c r="G49" s="41"/>
      <c r="H49" s="41"/>
      <c r="I49" s="41"/>
      <c r="J49" s="41"/>
      <c r="L49" s="41">
        <f t="shared" si="21"/>
        <v>0</v>
      </c>
      <c r="M49" s="45">
        <f t="shared" si="15"/>
        <v>0</v>
      </c>
      <c r="N49" s="58">
        <f t="shared" si="16"/>
        <v>0</v>
      </c>
      <c r="O49" s="47">
        <f t="shared" si="17"/>
        <v>0</v>
      </c>
      <c r="Q49" s="44">
        <f t="shared" si="25"/>
        <v>0</v>
      </c>
      <c r="R49" s="90">
        <f>COUNTIF(P$6:P49,"*")</f>
        <v>6</v>
      </c>
      <c r="S49" s="48">
        <f t="shared" si="23"/>
      </c>
      <c r="T49" s="48">
        <f t="shared" si="23"/>
      </c>
      <c r="U49" s="48">
        <f t="shared" si="23"/>
      </c>
      <c r="V49" s="48">
        <f t="shared" si="23"/>
      </c>
      <c r="W49" s="48">
        <f t="shared" si="23"/>
      </c>
      <c r="X49" s="48">
        <f t="shared" si="23"/>
      </c>
      <c r="Y49" s="48">
        <f t="shared" si="23"/>
      </c>
      <c r="Z49" s="48">
        <f t="shared" si="23"/>
      </c>
      <c r="AA49" s="48">
        <f t="shared" si="23"/>
      </c>
      <c r="AB49" s="48">
        <f t="shared" si="23"/>
      </c>
      <c r="AC49" s="48" t="str">
        <f t="shared" si="24"/>
        <v>ggg</v>
      </c>
      <c r="AD49" s="48">
        <f t="shared" si="24"/>
      </c>
      <c r="AE49" s="48">
        <f t="shared" si="24"/>
      </c>
      <c r="AF49" s="48">
        <f t="shared" si="24"/>
      </c>
      <c r="AG49" s="48">
        <f t="shared" si="24"/>
      </c>
      <c r="AH49" s="48">
        <f t="shared" si="24"/>
      </c>
      <c r="AI49" s="48">
        <f t="shared" si="24"/>
      </c>
      <c r="AJ49" s="48">
        <f t="shared" si="24"/>
      </c>
      <c r="AK49" s="48">
        <f t="shared" si="24"/>
      </c>
      <c r="AL49" s="48">
        <f t="shared" si="24"/>
      </c>
      <c r="AM49" s="48">
        <f t="shared" si="24"/>
      </c>
      <c r="AN49" s="48">
        <f t="shared" si="24"/>
      </c>
    </row>
    <row r="50" spans="3:40" ht="15.75" outlineLevel="1">
      <c r="C50" s="46">
        <v>95</v>
      </c>
      <c r="D50" s="41" t="s">
        <v>56</v>
      </c>
      <c r="E50" s="54">
        <v>230</v>
      </c>
      <c r="F50" s="43">
        <f t="shared" si="20"/>
        <v>230</v>
      </c>
      <c r="G50" s="41" t="s">
        <v>113</v>
      </c>
      <c r="H50" s="41" t="s">
        <v>62</v>
      </c>
      <c r="I50" s="41"/>
      <c r="J50" s="41"/>
      <c r="L50" s="41">
        <f t="shared" si="21"/>
        <v>0</v>
      </c>
      <c r="M50" s="45">
        <f t="shared" si="15"/>
        <v>5.5</v>
      </c>
      <c r="N50" s="58">
        <f t="shared" si="16"/>
        <v>5.5</v>
      </c>
      <c r="O50" s="47">
        <f t="shared" si="17"/>
        <v>0.9166666666666666</v>
      </c>
      <c r="Q50" s="44">
        <f t="shared" si="25"/>
        <v>0.9166666666666666</v>
      </c>
      <c r="R50" s="90">
        <f>COUNTIF(P$6:P50,"*")</f>
        <v>6</v>
      </c>
      <c r="S50" s="48">
        <f t="shared" si="23"/>
      </c>
      <c r="T50" s="48">
        <f t="shared" si="23"/>
      </c>
      <c r="U50" s="48">
        <f t="shared" si="23"/>
      </c>
      <c r="V50" s="48">
        <f t="shared" si="23"/>
      </c>
      <c r="W50" s="48">
        <f t="shared" si="23"/>
      </c>
      <c r="X50" s="48">
        <f t="shared" si="23"/>
      </c>
      <c r="Y50" s="48">
        <f t="shared" si="23"/>
      </c>
      <c r="Z50" s="48">
        <f t="shared" si="23"/>
      </c>
      <c r="AA50" s="48">
        <f t="shared" si="23"/>
      </c>
      <c r="AB50" s="48">
        <f t="shared" si="23"/>
      </c>
      <c r="AC50" s="48" t="str">
        <f t="shared" si="24"/>
        <v>ggg</v>
      </c>
      <c r="AD50" s="48">
        <f t="shared" si="24"/>
      </c>
      <c r="AE50" s="48">
        <f t="shared" si="24"/>
      </c>
      <c r="AF50" s="48">
        <f t="shared" si="24"/>
      </c>
      <c r="AG50" s="48">
        <f t="shared" si="24"/>
      </c>
      <c r="AH50" s="48">
        <f t="shared" si="24"/>
      </c>
      <c r="AI50" s="48">
        <f t="shared" si="24"/>
      </c>
      <c r="AJ50" s="48">
        <f t="shared" si="24"/>
      </c>
      <c r="AK50" s="48">
        <f t="shared" si="24"/>
      </c>
      <c r="AL50" s="48">
        <f t="shared" si="24"/>
      </c>
      <c r="AM50" s="48">
        <f t="shared" si="24"/>
      </c>
      <c r="AN50" s="48">
        <f t="shared" si="24"/>
      </c>
    </row>
    <row r="51" spans="3:40" ht="15.75" outlineLevel="1">
      <c r="C51" s="46">
        <v>94</v>
      </c>
      <c r="D51" s="41" t="s">
        <v>57</v>
      </c>
      <c r="E51" s="54">
        <v>256.1</v>
      </c>
      <c r="F51" s="43">
        <f t="shared" si="20"/>
        <v>256.1</v>
      </c>
      <c r="G51" s="41"/>
      <c r="H51" s="41"/>
      <c r="I51" s="41"/>
      <c r="J51" s="41"/>
      <c r="L51" s="41">
        <f t="shared" si="21"/>
        <v>0</v>
      </c>
      <c r="M51" s="45">
        <f t="shared" si="15"/>
        <v>26.100000000000023</v>
      </c>
      <c r="N51" s="58">
        <f t="shared" si="16"/>
        <v>31.600000000000023</v>
      </c>
      <c r="O51" s="47">
        <f t="shared" si="17"/>
        <v>4.350000000000004</v>
      </c>
      <c r="Q51" s="44">
        <f t="shared" si="25"/>
        <v>5.266666666666671</v>
      </c>
      <c r="R51" s="90">
        <f>COUNTIF(P$6:P51,"*")</f>
        <v>6</v>
      </c>
      <c r="S51" s="48">
        <f t="shared" si="23"/>
      </c>
      <c r="T51" s="48">
        <f t="shared" si="23"/>
      </c>
      <c r="U51" s="48">
        <f t="shared" si="23"/>
      </c>
      <c r="V51" s="48">
        <f t="shared" si="23"/>
      </c>
      <c r="W51" s="48">
        <f t="shared" si="23"/>
      </c>
      <c r="X51" s="48">
        <f t="shared" si="23"/>
      </c>
      <c r="Y51" s="48">
        <f t="shared" si="23"/>
      </c>
      <c r="Z51" s="48">
        <f t="shared" si="23"/>
      </c>
      <c r="AA51" s="48">
        <f t="shared" si="23"/>
      </c>
      <c r="AB51" s="48">
        <f t="shared" si="23"/>
      </c>
      <c r="AC51" s="48" t="str">
        <f t="shared" si="24"/>
        <v>ggg</v>
      </c>
      <c r="AD51" s="48">
        <f t="shared" si="24"/>
      </c>
      <c r="AE51" s="48">
        <f t="shared" si="24"/>
      </c>
      <c r="AF51" s="48">
        <f t="shared" si="24"/>
      </c>
      <c r="AG51" s="48">
        <f t="shared" si="24"/>
      </c>
      <c r="AH51" s="48">
        <f t="shared" si="24"/>
      </c>
      <c r="AI51" s="48">
        <f t="shared" si="24"/>
      </c>
      <c r="AJ51" s="48">
        <f t="shared" si="24"/>
      </c>
      <c r="AK51" s="48">
        <f t="shared" si="24"/>
      </c>
      <c r="AL51" s="48">
        <f t="shared" si="24"/>
      </c>
      <c r="AM51" s="48">
        <f t="shared" si="24"/>
      </c>
      <c r="AN51" s="48">
        <f t="shared" si="24"/>
      </c>
    </row>
    <row r="52" spans="3:40" ht="15.75" outlineLevel="1">
      <c r="C52" s="46">
        <v>93</v>
      </c>
      <c r="D52" s="41" t="s">
        <v>59</v>
      </c>
      <c r="E52" s="57">
        <v>259.4</v>
      </c>
      <c r="F52" s="43">
        <f t="shared" si="20"/>
        <v>259.4</v>
      </c>
      <c r="G52" s="41"/>
      <c r="H52" s="41"/>
      <c r="I52" s="41"/>
      <c r="J52" s="41"/>
      <c r="L52" s="41">
        <f t="shared" si="21"/>
        <v>0</v>
      </c>
      <c r="M52" s="45">
        <f t="shared" si="15"/>
        <v>3.2999999999999545</v>
      </c>
      <c r="N52" s="58">
        <f t="shared" si="16"/>
        <v>34.89999999999998</v>
      </c>
      <c r="O52" s="47">
        <f t="shared" si="17"/>
        <v>0.5499999999999924</v>
      </c>
      <c r="Q52" s="44">
        <f t="shared" si="25"/>
        <v>5.816666666666664</v>
      </c>
      <c r="R52" s="90">
        <f>COUNTIF(P$6:P52,"*")</f>
        <v>6</v>
      </c>
      <c r="S52" s="48">
        <f aca="true" t="shared" si="26" ref="S52:AB61">IF(($R52)=S$6,"ggg","")</f>
      </c>
      <c r="T52" s="48">
        <f t="shared" si="26"/>
      </c>
      <c r="U52" s="48">
        <f t="shared" si="26"/>
      </c>
      <c r="V52" s="48">
        <f t="shared" si="26"/>
      </c>
      <c r="W52" s="48">
        <f t="shared" si="26"/>
      </c>
      <c r="X52" s="48">
        <f t="shared" si="26"/>
      </c>
      <c r="Y52" s="48">
        <f t="shared" si="26"/>
      </c>
      <c r="Z52" s="48">
        <f t="shared" si="26"/>
      </c>
      <c r="AA52" s="48">
        <f t="shared" si="26"/>
      </c>
      <c r="AB52" s="48">
        <f t="shared" si="26"/>
      </c>
      <c r="AC52" s="48" t="str">
        <f aca="true" t="shared" si="27" ref="AC52:AN61">IF(($R52)=AC$6,"ggg","")</f>
        <v>ggg</v>
      </c>
      <c r="AD52" s="48">
        <f t="shared" si="27"/>
      </c>
      <c r="AE52" s="48">
        <f t="shared" si="27"/>
      </c>
      <c r="AF52" s="48">
        <f t="shared" si="27"/>
      </c>
      <c r="AG52" s="48">
        <f t="shared" si="27"/>
      </c>
      <c r="AH52" s="48">
        <f t="shared" si="27"/>
      </c>
      <c r="AI52" s="48">
        <f t="shared" si="27"/>
      </c>
      <c r="AJ52" s="48">
        <f t="shared" si="27"/>
      </c>
      <c r="AK52" s="48">
        <f t="shared" si="27"/>
      </c>
      <c r="AL52" s="48">
        <f t="shared" si="27"/>
      </c>
      <c r="AM52" s="48">
        <f t="shared" si="27"/>
      </c>
      <c r="AN52" s="48">
        <f t="shared" si="27"/>
      </c>
    </row>
    <row r="53" spans="3:40" ht="15.75" outlineLevel="1">
      <c r="C53" s="46">
        <v>92</v>
      </c>
      <c r="D53" s="41" t="s">
        <v>203</v>
      </c>
      <c r="E53" s="57">
        <v>260</v>
      </c>
      <c r="F53" s="43">
        <f t="shared" si="20"/>
        <v>260</v>
      </c>
      <c r="G53" s="41" t="s">
        <v>109</v>
      </c>
      <c r="H53" s="41" t="s">
        <v>62</v>
      </c>
      <c r="I53" s="41" t="s">
        <v>178</v>
      </c>
      <c r="J53" s="41"/>
      <c r="L53" s="41">
        <f t="shared" si="21"/>
        <v>0</v>
      </c>
      <c r="M53" s="45">
        <f t="shared" si="15"/>
        <v>0.6000000000000227</v>
      </c>
      <c r="N53" s="58">
        <f t="shared" si="16"/>
        <v>35.5</v>
      </c>
      <c r="O53" s="47">
        <f t="shared" si="17"/>
        <v>0.1000000000000038</v>
      </c>
      <c r="Q53" s="44">
        <f t="shared" si="25"/>
        <v>5.916666666666668</v>
      </c>
      <c r="R53" s="90">
        <f>COUNTIF(P$6:P53,"*")</f>
        <v>6</v>
      </c>
      <c r="S53" s="48">
        <f t="shared" si="26"/>
      </c>
      <c r="T53" s="48">
        <f t="shared" si="26"/>
      </c>
      <c r="U53" s="48">
        <f t="shared" si="26"/>
      </c>
      <c r="V53" s="48">
        <f t="shared" si="26"/>
      </c>
      <c r="W53" s="48">
        <f t="shared" si="26"/>
      </c>
      <c r="X53" s="48">
        <f t="shared" si="26"/>
      </c>
      <c r="Y53" s="48">
        <f t="shared" si="26"/>
      </c>
      <c r="Z53" s="48">
        <f t="shared" si="26"/>
      </c>
      <c r="AA53" s="48">
        <f t="shared" si="26"/>
      </c>
      <c r="AB53" s="48">
        <f t="shared" si="26"/>
      </c>
      <c r="AC53" s="48" t="str">
        <f t="shared" si="27"/>
        <v>ggg</v>
      </c>
      <c r="AD53" s="48">
        <f t="shared" si="27"/>
      </c>
      <c r="AE53" s="48">
        <f t="shared" si="27"/>
      </c>
      <c r="AF53" s="48">
        <f t="shared" si="27"/>
      </c>
      <c r="AG53" s="48">
        <f t="shared" si="27"/>
      </c>
      <c r="AH53" s="48">
        <f t="shared" si="27"/>
      </c>
      <c r="AI53" s="48">
        <f t="shared" si="27"/>
      </c>
      <c r="AJ53" s="48">
        <f t="shared" si="27"/>
      </c>
      <c r="AK53" s="48">
        <f t="shared" si="27"/>
      </c>
      <c r="AL53" s="48">
        <f t="shared" si="27"/>
      </c>
      <c r="AM53" s="48">
        <f t="shared" si="27"/>
      </c>
      <c r="AN53" s="48">
        <f t="shared" si="27"/>
      </c>
    </row>
    <row r="54" spans="3:40" ht="15.75" outlineLevel="1">
      <c r="C54" s="46">
        <v>91</v>
      </c>
      <c r="D54" s="41" t="s">
        <v>63</v>
      </c>
      <c r="E54" s="57">
        <v>264.2</v>
      </c>
      <c r="F54" s="43">
        <f>E54-E50+F50</f>
        <v>264.2</v>
      </c>
      <c r="G54" s="41" t="s">
        <v>107</v>
      </c>
      <c r="H54" s="41"/>
      <c r="I54" s="41"/>
      <c r="J54" s="41" t="s">
        <v>192</v>
      </c>
      <c r="K54" s="44">
        <f>E54-E44</f>
        <v>48.89999999999998</v>
      </c>
      <c r="L54" s="41">
        <f t="shared" si="21"/>
        <v>0.75</v>
      </c>
      <c r="M54" s="45">
        <f t="shared" si="15"/>
        <v>4.199999999999989</v>
      </c>
      <c r="N54" s="58">
        <f t="shared" si="16"/>
        <v>39.69999999999999</v>
      </c>
      <c r="O54" s="47">
        <f t="shared" si="17"/>
        <v>0.6999999999999981</v>
      </c>
      <c r="Q54" s="44">
        <f t="shared" si="25"/>
        <v>6.616666666666666</v>
      </c>
      <c r="R54" s="90">
        <f>COUNTIF(P$6:P54,"*")</f>
        <v>6</v>
      </c>
      <c r="S54" s="48">
        <f t="shared" si="26"/>
      </c>
      <c r="T54" s="48">
        <f t="shared" si="26"/>
      </c>
      <c r="U54" s="48">
        <f t="shared" si="26"/>
      </c>
      <c r="V54" s="48">
        <f t="shared" si="26"/>
      </c>
      <c r="W54" s="48">
        <f t="shared" si="26"/>
      </c>
      <c r="X54" s="48">
        <f t="shared" si="26"/>
      </c>
      <c r="Y54" s="48">
        <f t="shared" si="26"/>
      </c>
      <c r="Z54" s="48">
        <f t="shared" si="26"/>
      </c>
      <c r="AA54" s="48">
        <f t="shared" si="26"/>
      </c>
      <c r="AB54" s="48">
        <f t="shared" si="26"/>
      </c>
      <c r="AC54" s="48" t="str">
        <f t="shared" si="27"/>
        <v>ggg</v>
      </c>
      <c r="AD54" s="48">
        <f t="shared" si="27"/>
      </c>
      <c r="AE54" s="48">
        <f t="shared" si="27"/>
      </c>
      <c r="AF54" s="48">
        <f t="shared" si="27"/>
      </c>
      <c r="AG54" s="48">
        <f t="shared" si="27"/>
      </c>
      <c r="AH54" s="48">
        <f t="shared" si="27"/>
      </c>
      <c r="AI54" s="48">
        <f t="shared" si="27"/>
      </c>
      <c r="AJ54" s="48">
        <f t="shared" si="27"/>
      </c>
      <c r="AK54" s="48">
        <f t="shared" si="27"/>
      </c>
      <c r="AL54" s="48">
        <f t="shared" si="27"/>
      </c>
      <c r="AM54" s="48">
        <f t="shared" si="27"/>
      </c>
      <c r="AN54" s="48">
        <f t="shared" si="27"/>
      </c>
    </row>
    <row r="55" spans="3:40" ht="15.75" outlineLevel="1">
      <c r="C55" s="46">
        <v>90</v>
      </c>
      <c r="D55" s="41" t="s">
        <v>64</v>
      </c>
      <c r="E55" s="57">
        <v>266</v>
      </c>
      <c r="F55" s="43">
        <f>E55-E54+F54</f>
        <v>266</v>
      </c>
      <c r="G55" s="41"/>
      <c r="H55" s="41"/>
      <c r="I55" s="41"/>
      <c r="J55" s="41"/>
      <c r="L55" s="41">
        <f t="shared" si="21"/>
        <v>0</v>
      </c>
      <c r="M55" s="45">
        <f t="shared" si="15"/>
        <v>1.8000000000000114</v>
      </c>
      <c r="N55" s="58">
        <f t="shared" si="16"/>
        <v>41.5</v>
      </c>
      <c r="O55" s="47">
        <f t="shared" si="17"/>
        <v>1.0500000000000018</v>
      </c>
      <c r="Q55" s="44">
        <f t="shared" si="25"/>
        <v>7.666666666666668</v>
      </c>
      <c r="R55" s="90">
        <f>COUNTIF(P$6:P55,"*")</f>
        <v>6</v>
      </c>
      <c r="S55" s="48">
        <f t="shared" si="26"/>
      </c>
      <c r="T55" s="48">
        <f t="shared" si="26"/>
      </c>
      <c r="U55" s="48">
        <f t="shared" si="26"/>
      </c>
      <c r="V55" s="48">
        <f t="shared" si="26"/>
      </c>
      <c r="W55" s="48">
        <f t="shared" si="26"/>
      </c>
      <c r="X55" s="48">
        <f t="shared" si="26"/>
      </c>
      <c r="Y55" s="48">
        <f t="shared" si="26"/>
      </c>
      <c r="Z55" s="48">
        <f t="shared" si="26"/>
      </c>
      <c r="AA55" s="48">
        <f t="shared" si="26"/>
      </c>
      <c r="AB55" s="48">
        <f t="shared" si="26"/>
      </c>
      <c r="AC55" s="48" t="str">
        <f t="shared" si="27"/>
        <v>ggg</v>
      </c>
      <c r="AD55" s="48">
        <f t="shared" si="27"/>
      </c>
      <c r="AE55" s="48">
        <f t="shared" si="27"/>
      </c>
      <c r="AF55" s="48">
        <f t="shared" si="27"/>
      </c>
      <c r="AG55" s="48">
        <f t="shared" si="27"/>
      </c>
      <c r="AH55" s="48">
        <f t="shared" si="27"/>
      </c>
      <c r="AI55" s="48">
        <f t="shared" si="27"/>
      </c>
      <c r="AJ55" s="48">
        <f t="shared" si="27"/>
      </c>
      <c r="AK55" s="48">
        <f t="shared" si="27"/>
      </c>
      <c r="AL55" s="48">
        <f t="shared" si="27"/>
      </c>
      <c r="AM55" s="48">
        <f t="shared" si="27"/>
      </c>
      <c r="AN55" s="48">
        <f t="shared" si="27"/>
      </c>
    </row>
    <row r="56" spans="3:40" ht="15.75" outlineLevel="1">
      <c r="C56" s="46">
        <v>89</v>
      </c>
      <c r="D56" s="41" t="s">
        <v>67</v>
      </c>
      <c r="E56" s="57">
        <v>272.3</v>
      </c>
      <c r="F56" s="43">
        <f>E56-E54+F54</f>
        <v>272.3</v>
      </c>
      <c r="G56" s="41"/>
      <c r="H56" s="41"/>
      <c r="I56" s="41"/>
      <c r="J56" s="41"/>
      <c r="L56" s="41">
        <f t="shared" si="21"/>
        <v>0</v>
      </c>
      <c r="M56" s="45">
        <f t="shared" si="15"/>
        <v>6.300000000000011</v>
      </c>
      <c r="N56" s="58">
        <f t="shared" si="16"/>
        <v>47.80000000000001</v>
      </c>
      <c r="O56" s="47">
        <f t="shared" si="17"/>
        <v>1.0500000000000018</v>
      </c>
      <c r="Q56" s="44">
        <f t="shared" si="25"/>
        <v>8.71666666666667</v>
      </c>
      <c r="R56" s="90">
        <f>COUNTIF(P$6:P56,"*")</f>
        <v>6</v>
      </c>
      <c r="S56" s="48">
        <f t="shared" si="26"/>
      </c>
      <c r="T56" s="48">
        <f t="shared" si="26"/>
      </c>
      <c r="U56" s="48">
        <f t="shared" si="26"/>
      </c>
      <c r="V56" s="48">
        <f t="shared" si="26"/>
      </c>
      <c r="W56" s="48">
        <f t="shared" si="26"/>
      </c>
      <c r="X56" s="48">
        <f t="shared" si="26"/>
      </c>
      <c r="Y56" s="48">
        <f t="shared" si="26"/>
      </c>
      <c r="Z56" s="48">
        <f t="shared" si="26"/>
      </c>
      <c r="AA56" s="48">
        <f t="shared" si="26"/>
      </c>
      <c r="AB56" s="48">
        <f t="shared" si="26"/>
      </c>
      <c r="AC56" s="48" t="str">
        <f t="shared" si="27"/>
        <v>ggg</v>
      </c>
      <c r="AD56" s="48">
        <f t="shared" si="27"/>
      </c>
      <c r="AE56" s="48">
        <f t="shared" si="27"/>
      </c>
      <c r="AF56" s="48">
        <f t="shared" si="27"/>
      </c>
      <c r="AG56" s="48">
        <f t="shared" si="27"/>
      </c>
      <c r="AH56" s="48">
        <f t="shared" si="27"/>
      </c>
      <c r="AI56" s="48">
        <f t="shared" si="27"/>
      </c>
      <c r="AJ56" s="48">
        <f t="shared" si="27"/>
      </c>
      <c r="AK56" s="48">
        <f t="shared" si="27"/>
      </c>
      <c r="AL56" s="48">
        <f t="shared" si="27"/>
      </c>
      <c r="AM56" s="48">
        <f t="shared" si="27"/>
      </c>
      <c r="AN56" s="48">
        <f t="shared" si="27"/>
      </c>
    </row>
    <row r="57" spans="3:40" ht="15.75" outlineLevel="1">
      <c r="C57" s="46">
        <v>88</v>
      </c>
      <c r="D57" s="41" t="s">
        <v>65</v>
      </c>
      <c r="E57" s="57">
        <v>272.3</v>
      </c>
      <c r="F57" s="43">
        <f>E57-E55+F55</f>
        <v>272.3</v>
      </c>
      <c r="G57" s="41"/>
      <c r="H57" s="41"/>
      <c r="I57" s="41"/>
      <c r="J57" s="41"/>
      <c r="L57" s="41">
        <f t="shared" si="21"/>
        <v>0</v>
      </c>
      <c r="M57" s="45">
        <f t="shared" si="15"/>
        <v>0</v>
      </c>
      <c r="N57" s="58">
        <f t="shared" si="16"/>
        <v>47.80000000000001</v>
      </c>
      <c r="O57" s="47">
        <f t="shared" si="17"/>
        <v>0</v>
      </c>
      <c r="Q57" s="44">
        <f t="shared" si="25"/>
        <v>8.71666666666667</v>
      </c>
      <c r="R57" s="90">
        <f>COUNTIF(P$6:P57,"*")</f>
        <v>6</v>
      </c>
      <c r="S57" s="48">
        <f t="shared" si="26"/>
      </c>
      <c r="T57" s="48">
        <f t="shared" si="26"/>
      </c>
      <c r="U57" s="48">
        <f t="shared" si="26"/>
      </c>
      <c r="V57" s="48">
        <f t="shared" si="26"/>
      </c>
      <c r="W57" s="48">
        <f t="shared" si="26"/>
      </c>
      <c r="X57" s="48">
        <f t="shared" si="26"/>
      </c>
      <c r="Y57" s="48">
        <f t="shared" si="26"/>
      </c>
      <c r="Z57" s="48">
        <f t="shared" si="26"/>
      </c>
      <c r="AA57" s="48">
        <f t="shared" si="26"/>
      </c>
      <c r="AB57" s="48">
        <f t="shared" si="26"/>
      </c>
      <c r="AC57" s="48" t="str">
        <f t="shared" si="27"/>
        <v>ggg</v>
      </c>
      <c r="AD57" s="48">
        <f t="shared" si="27"/>
      </c>
      <c r="AE57" s="48">
        <f t="shared" si="27"/>
      </c>
      <c r="AF57" s="48">
        <f t="shared" si="27"/>
      </c>
      <c r="AG57" s="48">
        <f t="shared" si="27"/>
      </c>
      <c r="AH57" s="48">
        <f t="shared" si="27"/>
      </c>
      <c r="AI57" s="48">
        <f t="shared" si="27"/>
      </c>
      <c r="AJ57" s="48">
        <f t="shared" si="27"/>
      </c>
      <c r="AK57" s="48">
        <f t="shared" si="27"/>
      </c>
      <c r="AL57" s="48">
        <f t="shared" si="27"/>
      </c>
      <c r="AM57" s="48">
        <f t="shared" si="27"/>
      </c>
      <c r="AN57" s="48">
        <f t="shared" si="27"/>
      </c>
    </row>
    <row r="58" spans="3:40" ht="15.75" outlineLevel="1">
      <c r="C58" s="46">
        <v>87</v>
      </c>
      <c r="D58" s="41" t="s">
        <v>69</v>
      </c>
      <c r="E58" s="56">
        <v>274.9</v>
      </c>
      <c r="F58" s="43">
        <f>E58-E56+F56</f>
        <v>274.9</v>
      </c>
      <c r="G58" s="41"/>
      <c r="H58" s="41"/>
      <c r="I58" s="41"/>
      <c r="J58" s="41"/>
      <c r="L58" s="41">
        <f t="shared" si="21"/>
        <v>0</v>
      </c>
      <c r="M58" s="45">
        <f t="shared" si="15"/>
        <v>2.599999999999966</v>
      </c>
      <c r="N58" s="58">
        <f t="shared" si="16"/>
        <v>50.39999999999998</v>
      </c>
      <c r="O58" s="47">
        <f t="shared" si="17"/>
        <v>0.43333333333332763</v>
      </c>
      <c r="Q58" s="44">
        <f t="shared" si="25"/>
        <v>9.149999999999999</v>
      </c>
      <c r="R58" s="90">
        <f>COUNTIF(P$6:P58,"*")</f>
        <v>6</v>
      </c>
      <c r="S58" s="48">
        <f t="shared" si="26"/>
      </c>
      <c r="T58" s="48">
        <f t="shared" si="26"/>
      </c>
      <c r="U58" s="48">
        <f t="shared" si="26"/>
      </c>
      <c r="V58" s="48">
        <f t="shared" si="26"/>
      </c>
      <c r="W58" s="48">
        <f t="shared" si="26"/>
      </c>
      <c r="X58" s="48">
        <f t="shared" si="26"/>
      </c>
      <c r="Y58" s="48">
        <f t="shared" si="26"/>
      </c>
      <c r="Z58" s="48">
        <f t="shared" si="26"/>
      </c>
      <c r="AA58" s="48">
        <f t="shared" si="26"/>
      </c>
      <c r="AB58" s="48">
        <f t="shared" si="26"/>
      </c>
      <c r="AC58" s="48" t="str">
        <f t="shared" si="27"/>
        <v>ggg</v>
      </c>
      <c r="AD58" s="48">
        <f t="shared" si="27"/>
      </c>
      <c r="AE58" s="48">
        <f t="shared" si="27"/>
      </c>
      <c r="AF58" s="48">
        <f t="shared" si="27"/>
      </c>
      <c r="AG58" s="48">
        <f t="shared" si="27"/>
      </c>
      <c r="AH58" s="48">
        <f t="shared" si="27"/>
      </c>
      <c r="AI58" s="48">
        <f t="shared" si="27"/>
      </c>
      <c r="AJ58" s="48">
        <f t="shared" si="27"/>
      </c>
      <c r="AK58" s="48">
        <f t="shared" si="27"/>
      </c>
      <c r="AL58" s="48">
        <f t="shared" si="27"/>
      </c>
      <c r="AM58" s="48">
        <f t="shared" si="27"/>
      </c>
      <c r="AN58" s="48">
        <f t="shared" si="27"/>
      </c>
    </row>
    <row r="59" spans="3:40" ht="15.75" outlineLevel="1">
      <c r="C59" s="46">
        <v>86</v>
      </c>
      <c r="D59" s="41" t="s">
        <v>71</v>
      </c>
      <c r="E59" s="56">
        <v>275.1</v>
      </c>
      <c r="F59" s="43">
        <f aca="true" t="shared" si="28" ref="F59:F100">E59-E58+F58</f>
        <v>275.1</v>
      </c>
      <c r="G59" s="41" t="s">
        <v>104</v>
      </c>
      <c r="H59" s="41" t="s">
        <v>62</v>
      </c>
      <c r="I59" s="41" t="s">
        <v>178</v>
      </c>
      <c r="J59" s="41"/>
      <c r="L59" s="41">
        <f t="shared" si="21"/>
        <v>0</v>
      </c>
      <c r="M59" s="45">
        <f t="shared" si="15"/>
        <v>0.20000000000004547</v>
      </c>
      <c r="N59" s="58">
        <f t="shared" si="16"/>
        <v>50.60000000000002</v>
      </c>
      <c r="O59" s="47">
        <f t="shared" si="17"/>
        <v>0.03333333333334091</v>
      </c>
      <c r="Q59" s="44">
        <f t="shared" si="25"/>
        <v>9.183333333333339</v>
      </c>
      <c r="R59" s="90">
        <f>COUNTIF(P$6:P59,"*")</f>
        <v>6</v>
      </c>
      <c r="S59" s="48">
        <f t="shared" si="26"/>
      </c>
      <c r="T59" s="48">
        <f t="shared" si="26"/>
      </c>
      <c r="U59" s="48">
        <f t="shared" si="26"/>
      </c>
      <c r="V59" s="48">
        <f t="shared" si="26"/>
      </c>
      <c r="W59" s="48">
        <f t="shared" si="26"/>
      </c>
      <c r="X59" s="48">
        <f t="shared" si="26"/>
      </c>
      <c r="Y59" s="48">
        <f t="shared" si="26"/>
      </c>
      <c r="Z59" s="48">
        <f t="shared" si="26"/>
      </c>
      <c r="AA59" s="48">
        <f t="shared" si="26"/>
      </c>
      <c r="AB59" s="48">
        <f t="shared" si="26"/>
      </c>
      <c r="AC59" s="48" t="str">
        <f t="shared" si="27"/>
        <v>ggg</v>
      </c>
      <c r="AD59" s="48">
        <f t="shared" si="27"/>
      </c>
      <c r="AE59" s="48">
        <f t="shared" si="27"/>
      </c>
      <c r="AF59" s="48">
        <f t="shared" si="27"/>
      </c>
      <c r="AG59" s="48">
        <f t="shared" si="27"/>
      </c>
      <c r="AH59" s="48">
        <f t="shared" si="27"/>
      </c>
      <c r="AI59" s="48">
        <f t="shared" si="27"/>
      </c>
      <c r="AJ59" s="48">
        <f t="shared" si="27"/>
      </c>
      <c r="AK59" s="48">
        <f t="shared" si="27"/>
      </c>
      <c r="AL59" s="48">
        <f t="shared" si="27"/>
      </c>
      <c r="AM59" s="48">
        <f t="shared" si="27"/>
      </c>
      <c r="AN59" s="48">
        <f t="shared" si="27"/>
      </c>
    </row>
    <row r="60" spans="3:40" ht="15.75" outlineLevel="1">
      <c r="C60" s="46">
        <v>85</v>
      </c>
      <c r="D60" s="41" t="s">
        <v>63</v>
      </c>
      <c r="E60" s="56">
        <v>275.8</v>
      </c>
      <c r="F60" s="43">
        <f t="shared" si="28"/>
        <v>275.8</v>
      </c>
      <c r="G60" s="41"/>
      <c r="H60" s="41"/>
      <c r="I60" s="41"/>
      <c r="J60" s="41"/>
      <c r="L60" s="41">
        <f t="shared" si="21"/>
        <v>0</v>
      </c>
      <c r="M60" s="45">
        <f t="shared" si="15"/>
        <v>0.6999999999999886</v>
      </c>
      <c r="N60" s="58">
        <f t="shared" si="16"/>
        <v>51.30000000000001</v>
      </c>
      <c r="O60" s="47">
        <f t="shared" si="17"/>
        <v>0.11666666666666477</v>
      </c>
      <c r="Q60" s="44">
        <f t="shared" si="25"/>
        <v>9.300000000000004</v>
      </c>
      <c r="R60" s="90">
        <f>COUNTIF(P$6:P60,"*")</f>
        <v>6</v>
      </c>
      <c r="S60" s="48">
        <f t="shared" si="26"/>
      </c>
      <c r="T60" s="48">
        <f t="shared" si="26"/>
      </c>
      <c r="U60" s="48">
        <f t="shared" si="26"/>
      </c>
      <c r="V60" s="48">
        <f t="shared" si="26"/>
      </c>
      <c r="W60" s="48">
        <f t="shared" si="26"/>
      </c>
      <c r="X60" s="48">
        <f t="shared" si="26"/>
      </c>
      <c r="Y60" s="48">
        <f t="shared" si="26"/>
      </c>
      <c r="Z60" s="48">
        <f t="shared" si="26"/>
      </c>
      <c r="AA60" s="48">
        <f t="shared" si="26"/>
      </c>
      <c r="AB60" s="48">
        <f t="shared" si="26"/>
      </c>
      <c r="AC60" s="48" t="str">
        <f t="shared" si="27"/>
        <v>ggg</v>
      </c>
      <c r="AD60" s="48">
        <f t="shared" si="27"/>
      </c>
      <c r="AE60" s="48">
        <f t="shared" si="27"/>
      </c>
      <c r="AF60" s="48">
        <f t="shared" si="27"/>
      </c>
      <c r="AG60" s="48">
        <f t="shared" si="27"/>
      </c>
      <c r="AH60" s="48">
        <f t="shared" si="27"/>
      </c>
      <c r="AI60" s="48">
        <f t="shared" si="27"/>
      </c>
      <c r="AJ60" s="48">
        <f t="shared" si="27"/>
      </c>
      <c r="AK60" s="48">
        <f t="shared" si="27"/>
      </c>
      <c r="AL60" s="48">
        <f t="shared" si="27"/>
      </c>
      <c r="AM60" s="48">
        <f t="shared" si="27"/>
      </c>
      <c r="AN60" s="48">
        <f t="shared" si="27"/>
      </c>
    </row>
    <row r="61" spans="3:40" ht="17.25" customHeight="1" outlineLevel="1">
      <c r="C61" s="46">
        <v>84</v>
      </c>
      <c r="D61" s="41" t="s">
        <v>63</v>
      </c>
      <c r="E61" s="56">
        <v>277</v>
      </c>
      <c r="F61" s="43">
        <f t="shared" si="28"/>
        <v>277</v>
      </c>
      <c r="G61" s="41" t="s">
        <v>101</v>
      </c>
      <c r="H61" s="41" t="s">
        <v>62</v>
      </c>
      <c r="I61" s="41" t="s">
        <v>178</v>
      </c>
      <c r="J61" s="41"/>
      <c r="L61" s="41">
        <f t="shared" si="21"/>
        <v>0</v>
      </c>
      <c r="M61" s="45">
        <f t="shared" si="15"/>
        <v>1.1999999999999886</v>
      </c>
      <c r="N61" s="58">
        <f t="shared" si="16"/>
        <v>52.5</v>
      </c>
      <c r="O61" s="47">
        <f t="shared" si="17"/>
        <v>0.1999999999999981</v>
      </c>
      <c r="P61" s="46" t="s">
        <v>193</v>
      </c>
      <c r="Q61" s="44">
        <f t="shared" si="25"/>
        <v>9.500000000000002</v>
      </c>
      <c r="R61" s="90">
        <f>COUNTIF(P$6:P61,"*")</f>
        <v>7</v>
      </c>
      <c r="S61" s="48">
        <f t="shared" si="26"/>
      </c>
      <c r="T61" s="48">
        <f t="shared" si="26"/>
      </c>
      <c r="U61" s="48">
        <f t="shared" si="26"/>
      </c>
      <c r="V61" s="48">
        <f t="shared" si="26"/>
      </c>
      <c r="W61" s="48">
        <f t="shared" si="26"/>
      </c>
      <c r="X61" s="48">
        <f t="shared" si="26"/>
      </c>
      <c r="Y61" s="48">
        <f t="shared" si="26"/>
      </c>
      <c r="Z61" s="48">
        <f t="shared" si="26"/>
      </c>
      <c r="AA61" s="48">
        <f t="shared" si="26"/>
      </c>
      <c r="AB61" s="48">
        <f t="shared" si="26"/>
      </c>
      <c r="AC61" s="48">
        <f t="shared" si="27"/>
      </c>
      <c r="AD61" s="48" t="str">
        <f t="shared" si="27"/>
        <v>ggg</v>
      </c>
      <c r="AE61" s="48">
        <f t="shared" si="27"/>
      </c>
      <c r="AF61" s="48">
        <f t="shared" si="27"/>
      </c>
      <c r="AG61" s="48">
        <f t="shared" si="27"/>
      </c>
      <c r="AH61" s="48">
        <f t="shared" si="27"/>
      </c>
      <c r="AI61" s="48">
        <f t="shared" si="27"/>
      </c>
      <c r="AJ61" s="48">
        <f t="shared" si="27"/>
      </c>
      <c r="AK61" s="48">
        <f t="shared" si="27"/>
      </c>
      <c r="AL61" s="48">
        <f t="shared" si="27"/>
      </c>
      <c r="AM61" s="48">
        <f t="shared" si="27"/>
      </c>
      <c r="AN61" s="48">
        <f t="shared" si="27"/>
      </c>
    </row>
    <row r="62" spans="3:40" ht="15.75" outlineLevel="1">
      <c r="C62" s="46">
        <v>83</v>
      </c>
      <c r="D62" s="41" t="s">
        <v>72</v>
      </c>
      <c r="E62" s="56">
        <v>277</v>
      </c>
      <c r="F62" s="43">
        <f t="shared" si="28"/>
        <v>277</v>
      </c>
      <c r="G62" s="41"/>
      <c r="H62" s="41"/>
      <c r="I62" s="41"/>
      <c r="J62" s="41"/>
      <c r="L62" s="41">
        <f t="shared" si="21"/>
        <v>0</v>
      </c>
      <c r="M62" s="45">
        <f t="shared" si="15"/>
        <v>0</v>
      </c>
      <c r="N62" s="58">
        <f t="shared" si="16"/>
        <v>0</v>
      </c>
      <c r="O62" s="47">
        <f t="shared" si="17"/>
        <v>0</v>
      </c>
      <c r="Q62" s="44">
        <f t="shared" si="25"/>
        <v>0</v>
      </c>
      <c r="R62" s="90">
        <f>COUNTIF(P$6:P62,"*")</f>
        <v>7</v>
      </c>
      <c r="S62" s="48">
        <f aca="true" t="shared" si="29" ref="S62:AB71">IF(($R62)=S$6,"ggg","")</f>
      </c>
      <c r="T62" s="48">
        <f t="shared" si="29"/>
      </c>
      <c r="U62" s="48">
        <f t="shared" si="29"/>
      </c>
      <c r="V62" s="48">
        <f t="shared" si="29"/>
      </c>
      <c r="W62" s="48">
        <f t="shared" si="29"/>
      </c>
      <c r="X62" s="48">
        <f t="shared" si="29"/>
      </c>
      <c r="Y62" s="48">
        <f t="shared" si="29"/>
      </c>
      <c r="Z62" s="48">
        <f t="shared" si="29"/>
      </c>
      <c r="AA62" s="48">
        <f t="shared" si="29"/>
      </c>
      <c r="AB62" s="48">
        <f t="shared" si="29"/>
      </c>
      <c r="AC62" s="48">
        <f aca="true" t="shared" si="30" ref="AC62:AN71">IF(($R62)=AC$6,"ggg","")</f>
      </c>
      <c r="AD62" s="48" t="str">
        <f t="shared" si="30"/>
        <v>ggg</v>
      </c>
      <c r="AE62" s="48">
        <f t="shared" si="30"/>
      </c>
      <c r="AF62" s="48">
        <f t="shared" si="30"/>
      </c>
      <c r="AG62" s="48">
        <f t="shared" si="30"/>
      </c>
      <c r="AH62" s="48">
        <f t="shared" si="30"/>
      </c>
      <c r="AI62" s="48">
        <f t="shared" si="30"/>
      </c>
      <c r="AJ62" s="48">
        <f t="shared" si="30"/>
      </c>
      <c r="AK62" s="48">
        <f t="shared" si="30"/>
      </c>
      <c r="AL62" s="48">
        <f t="shared" si="30"/>
      </c>
      <c r="AM62" s="48">
        <f t="shared" si="30"/>
      </c>
      <c r="AN62" s="48">
        <f t="shared" si="30"/>
      </c>
    </row>
    <row r="63" spans="3:40" ht="15.75" outlineLevel="1">
      <c r="C63" s="46">
        <v>82</v>
      </c>
      <c r="D63" s="41" t="s">
        <v>63</v>
      </c>
      <c r="E63" s="56">
        <v>278.9</v>
      </c>
      <c r="F63" s="43">
        <f t="shared" si="28"/>
        <v>278.9</v>
      </c>
      <c r="G63" s="41"/>
      <c r="H63" s="41"/>
      <c r="I63" s="41"/>
      <c r="J63" s="41"/>
      <c r="L63" s="41">
        <f t="shared" si="21"/>
        <v>0</v>
      </c>
      <c r="M63" s="45">
        <f t="shared" si="15"/>
        <v>1.8999999999999773</v>
      </c>
      <c r="N63" s="58">
        <f t="shared" si="16"/>
        <v>1.8999999999999773</v>
      </c>
      <c r="O63" s="47">
        <f t="shared" si="17"/>
        <v>0.3166666666666629</v>
      </c>
      <c r="Q63" s="44">
        <f t="shared" si="25"/>
        <v>0.3166666666666629</v>
      </c>
      <c r="R63" s="90">
        <f>COUNTIF(P$6:P63,"*")</f>
        <v>7</v>
      </c>
      <c r="S63" s="48">
        <f t="shared" si="29"/>
      </c>
      <c r="T63" s="48">
        <f t="shared" si="29"/>
      </c>
      <c r="U63" s="48">
        <f t="shared" si="29"/>
      </c>
      <c r="V63" s="48">
        <f t="shared" si="29"/>
      </c>
      <c r="W63" s="48">
        <f t="shared" si="29"/>
      </c>
      <c r="X63" s="48">
        <f t="shared" si="29"/>
      </c>
      <c r="Y63" s="48">
        <f t="shared" si="29"/>
      </c>
      <c r="Z63" s="48">
        <f t="shared" si="29"/>
      </c>
      <c r="AA63" s="48">
        <f t="shared" si="29"/>
      </c>
      <c r="AB63" s="48">
        <f t="shared" si="29"/>
      </c>
      <c r="AC63" s="48">
        <f t="shared" si="30"/>
      </c>
      <c r="AD63" s="48" t="str">
        <f t="shared" si="30"/>
        <v>ggg</v>
      </c>
      <c r="AE63" s="48">
        <f t="shared" si="30"/>
      </c>
      <c r="AF63" s="48">
        <f t="shared" si="30"/>
      </c>
      <c r="AG63" s="48">
        <f t="shared" si="30"/>
      </c>
      <c r="AH63" s="48">
        <f t="shared" si="30"/>
      </c>
      <c r="AI63" s="48">
        <f t="shared" si="30"/>
      </c>
      <c r="AJ63" s="48">
        <f t="shared" si="30"/>
      </c>
      <c r="AK63" s="48">
        <f t="shared" si="30"/>
      </c>
      <c r="AL63" s="48">
        <f t="shared" si="30"/>
      </c>
      <c r="AM63" s="48">
        <f t="shared" si="30"/>
      </c>
      <c r="AN63" s="48">
        <f t="shared" si="30"/>
      </c>
    </row>
    <row r="64" spans="3:40" ht="15.75" outlineLevel="1">
      <c r="C64" s="46">
        <v>81</v>
      </c>
      <c r="D64" s="41" t="s">
        <v>74</v>
      </c>
      <c r="E64" s="56">
        <v>285.1</v>
      </c>
      <c r="F64" s="43">
        <f t="shared" si="28"/>
        <v>285.1</v>
      </c>
      <c r="G64" s="41" t="s">
        <v>98</v>
      </c>
      <c r="H64" s="41"/>
      <c r="I64" s="41"/>
      <c r="J64" s="41" t="s">
        <v>192</v>
      </c>
      <c r="K64" s="44">
        <f>E64-E52</f>
        <v>25.700000000000045</v>
      </c>
      <c r="L64" s="41">
        <f t="shared" si="21"/>
        <v>0.75</v>
      </c>
      <c r="M64" s="45">
        <f t="shared" si="15"/>
        <v>6.2000000000000455</v>
      </c>
      <c r="N64" s="58">
        <f t="shared" si="16"/>
        <v>8.100000000000023</v>
      </c>
      <c r="O64" s="47">
        <f t="shared" si="17"/>
        <v>1.033333333333341</v>
      </c>
      <c r="Q64" s="44">
        <f t="shared" si="25"/>
        <v>1.3500000000000039</v>
      </c>
      <c r="R64" s="90">
        <f>COUNTIF(P$6:P64,"*")</f>
        <v>7</v>
      </c>
      <c r="S64" s="48">
        <f t="shared" si="29"/>
      </c>
      <c r="T64" s="48">
        <f t="shared" si="29"/>
      </c>
      <c r="U64" s="48">
        <f t="shared" si="29"/>
      </c>
      <c r="V64" s="48">
        <f t="shared" si="29"/>
      </c>
      <c r="W64" s="48">
        <f t="shared" si="29"/>
      </c>
      <c r="X64" s="48">
        <f t="shared" si="29"/>
      </c>
      <c r="Y64" s="48">
        <f t="shared" si="29"/>
      </c>
      <c r="Z64" s="48">
        <f t="shared" si="29"/>
      </c>
      <c r="AA64" s="48">
        <f t="shared" si="29"/>
      </c>
      <c r="AB64" s="48">
        <f t="shared" si="29"/>
      </c>
      <c r="AC64" s="48">
        <f t="shared" si="30"/>
      </c>
      <c r="AD64" s="48" t="str">
        <f t="shared" si="30"/>
        <v>ggg</v>
      </c>
      <c r="AE64" s="48">
        <f t="shared" si="30"/>
      </c>
      <c r="AF64" s="48">
        <f t="shared" si="30"/>
      </c>
      <c r="AG64" s="48">
        <f t="shared" si="30"/>
      </c>
      <c r="AH64" s="48">
        <f t="shared" si="30"/>
      </c>
      <c r="AI64" s="48">
        <f t="shared" si="30"/>
      </c>
      <c r="AJ64" s="48">
        <f t="shared" si="30"/>
      </c>
      <c r="AK64" s="48">
        <f t="shared" si="30"/>
      </c>
      <c r="AL64" s="48">
        <f t="shared" si="30"/>
      </c>
      <c r="AM64" s="48">
        <f t="shared" si="30"/>
      </c>
      <c r="AN64" s="48">
        <f t="shared" si="30"/>
      </c>
    </row>
    <row r="65" spans="3:40" ht="15.75" outlineLevel="1">
      <c r="C65" s="46">
        <v>80</v>
      </c>
      <c r="D65" s="41" t="s">
        <v>75</v>
      </c>
      <c r="E65" s="56">
        <v>287</v>
      </c>
      <c r="F65" s="43">
        <f t="shared" si="28"/>
        <v>287</v>
      </c>
      <c r="G65" s="41"/>
      <c r="H65" s="41"/>
      <c r="I65" s="41"/>
      <c r="J65" s="41"/>
      <c r="L65" s="41">
        <f t="shared" si="21"/>
        <v>0</v>
      </c>
      <c r="M65" s="45">
        <f t="shared" si="15"/>
        <v>1.8999999999999773</v>
      </c>
      <c r="N65" s="58">
        <f t="shared" si="16"/>
        <v>10</v>
      </c>
      <c r="O65" s="47">
        <f t="shared" si="17"/>
        <v>1.0666666666666629</v>
      </c>
      <c r="Q65" s="44">
        <f t="shared" si="25"/>
        <v>2.416666666666667</v>
      </c>
      <c r="R65" s="90">
        <f>COUNTIF(P$6:P65,"*")</f>
        <v>7</v>
      </c>
      <c r="S65" s="48">
        <f t="shared" si="29"/>
      </c>
      <c r="T65" s="48">
        <f t="shared" si="29"/>
      </c>
      <c r="U65" s="48">
        <f t="shared" si="29"/>
      </c>
      <c r="V65" s="48">
        <f t="shared" si="29"/>
      </c>
      <c r="W65" s="48">
        <f t="shared" si="29"/>
      </c>
      <c r="X65" s="48">
        <f t="shared" si="29"/>
      </c>
      <c r="Y65" s="48">
        <f t="shared" si="29"/>
      </c>
      <c r="Z65" s="48">
        <f t="shared" si="29"/>
      </c>
      <c r="AA65" s="48">
        <f t="shared" si="29"/>
      </c>
      <c r="AB65" s="48">
        <f t="shared" si="29"/>
      </c>
      <c r="AC65" s="48">
        <f t="shared" si="30"/>
      </c>
      <c r="AD65" s="48" t="str">
        <f t="shared" si="30"/>
        <v>ggg</v>
      </c>
      <c r="AE65" s="48">
        <f t="shared" si="30"/>
      </c>
      <c r="AF65" s="48">
        <f t="shared" si="30"/>
      </c>
      <c r="AG65" s="48">
        <f t="shared" si="30"/>
      </c>
      <c r="AH65" s="48">
        <f t="shared" si="30"/>
      </c>
      <c r="AI65" s="48">
        <f t="shared" si="30"/>
      </c>
      <c r="AJ65" s="48">
        <f t="shared" si="30"/>
      </c>
      <c r="AK65" s="48">
        <f t="shared" si="30"/>
      </c>
      <c r="AL65" s="48">
        <f t="shared" si="30"/>
      </c>
      <c r="AM65" s="48">
        <f t="shared" si="30"/>
      </c>
      <c r="AN65" s="48">
        <f t="shared" si="30"/>
      </c>
    </row>
    <row r="66" spans="3:40" ht="15.75" outlineLevel="1">
      <c r="C66" s="46">
        <v>79</v>
      </c>
      <c r="D66" s="41" t="s">
        <v>77</v>
      </c>
      <c r="E66" s="56">
        <v>303.7</v>
      </c>
      <c r="F66" s="43">
        <f t="shared" si="28"/>
        <v>303.7</v>
      </c>
      <c r="G66" s="41"/>
      <c r="H66" s="41"/>
      <c r="I66" s="41"/>
      <c r="J66" s="41"/>
      <c r="L66" s="41">
        <f aca="true" t="shared" si="31" ref="L66:L97">IF(J66="L&amp;D",0.75,0)</f>
        <v>0</v>
      </c>
      <c r="M66" s="45">
        <f t="shared" si="15"/>
        <v>16.69999999999999</v>
      </c>
      <c r="N66" s="58">
        <f t="shared" si="16"/>
        <v>26.69999999999999</v>
      </c>
      <c r="O66" s="47">
        <f t="shared" si="17"/>
        <v>2.7833333333333314</v>
      </c>
      <c r="Q66" s="44">
        <f t="shared" si="25"/>
        <v>5.199999999999998</v>
      </c>
      <c r="R66" s="90">
        <f>COUNTIF(P$6:P66,"*")</f>
        <v>7</v>
      </c>
      <c r="S66" s="48">
        <f t="shared" si="29"/>
      </c>
      <c r="T66" s="48">
        <f t="shared" si="29"/>
      </c>
      <c r="U66" s="48">
        <f t="shared" si="29"/>
      </c>
      <c r="V66" s="48">
        <f t="shared" si="29"/>
      </c>
      <c r="W66" s="48">
        <f t="shared" si="29"/>
      </c>
      <c r="X66" s="48">
        <f t="shared" si="29"/>
      </c>
      <c r="Y66" s="48">
        <f t="shared" si="29"/>
      </c>
      <c r="Z66" s="48">
        <f t="shared" si="29"/>
      </c>
      <c r="AA66" s="48">
        <f t="shared" si="29"/>
      </c>
      <c r="AB66" s="48">
        <f t="shared" si="29"/>
      </c>
      <c r="AC66" s="48">
        <f t="shared" si="30"/>
      </c>
      <c r="AD66" s="48" t="str">
        <f t="shared" si="30"/>
        <v>ggg</v>
      </c>
      <c r="AE66" s="48">
        <f t="shared" si="30"/>
      </c>
      <c r="AF66" s="48">
        <f t="shared" si="30"/>
      </c>
      <c r="AG66" s="48">
        <f t="shared" si="30"/>
      </c>
      <c r="AH66" s="48">
        <f t="shared" si="30"/>
      </c>
      <c r="AI66" s="48">
        <f t="shared" si="30"/>
      </c>
      <c r="AJ66" s="48">
        <f t="shared" si="30"/>
      </c>
      <c r="AK66" s="48">
        <f t="shared" si="30"/>
      </c>
      <c r="AL66" s="48">
        <f t="shared" si="30"/>
      </c>
      <c r="AM66" s="48">
        <f t="shared" si="30"/>
      </c>
      <c r="AN66" s="48">
        <f t="shared" si="30"/>
      </c>
    </row>
    <row r="67" spans="3:40" ht="15.75" outlineLevel="1">
      <c r="C67" s="46">
        <v>78</v>
      </c>
      <c r="D67" s="41" t="s">
        <v>79</v>
      </c>
      <c r="E67" s="56">
        <v>305</v>
      </c>
      <c r="F67" s="43">
        <f t="shared" si="28"/>
        <v>305</v>
      </c>
      <c r="G67" s="41" t="s">
        <v>95</v>
      </c>
      <c r="H67" s="41" t="s">
        <v>62</v>
      </c>
      <c r="I67" s="41" t="s">
        <v>178</v>
      </c>
      <c r="J67" s="41"/>
      <c r="L67" s="41">
        <f t="shared" si="31"/>
        <v>0</v>
      </c>
      <c r="M67" s="45">
        <f t="shared" si="15"/>
        <v>1.3000000000000114</v>
      </c>
      <c r="N67" s="58">
        <f t="shared" si="16"/>
        <v>28</v>
      </c>
      <c r="O67" s="47">
        <f t="shared" si="17"/>
        <v>0.21666666666666856</v>
      </c>
      <c r="Q67" s="44">
        <f t="shared" si="25"/>
        <v>5.416666666666667</v>
      </c>
      <c r="R67" s="90">
        <f>COUNTIF(P$6:P67,"*")</f>
        <v>7</v>
      </c>
      <c r="S67" s="48">
        <f t="shared" si="29"/>
      </c>
      <c r="T67" s="48">
        <f t="shared" si="29"/>
      </c>
      <c r="U67" s="48">
        <f t="shared" si="29"/>
      </c>
      <c r="V67" s="48">
        <f t="shared" si="29"/>
      </c>
      <c r="W67" s="48">
        <f t="shared" si="29"/>
      </c>
      <c r="X67" s="48">
        <f t="shared" si="29"/>
      </c>
      <c r="Y67" s="48">
        <f t="shared" si="29"/>
      </c>
      <c r="Z67" s="48">
        <f t="shared" si="29"/>
      </c>
      <c r="AA67" s="48">
        <f t="shared" si="29"/>
      </c>
      <c r="AB67" s="48">
        <f t="shared" si="29"/>
      </c>
      <c r="AC67" s="48">
        <f t="shared" si="30"/>
      </c>
      <c r="AD67" s="48" t="str">
        <f t="shared" si="30"/>
        <v>ggg</v>
      </c>
      <c r="AE67" s="48">
        <f t="shared" si="30"/>
      </c>
      <c r="AF67" s="48">
        <f t="shared" si="30"/>
      </c>
      <c r="AG67" s="48">
        <f t="shared" si="30"/>
      </c>
      <c r="AH67" s="48">
        <f t="shared" si="30"/>
      </c>
      <c r="AI67" s="48">
        <f t="shared" si="30"/>
      </c>
      <c r="AJ67" s="48">
        <f t="shared" si="30"/>
      </c>
      <c r="AK67" s="48">
        <f t="shared" si="30"/>
      </c>
      <c r="AL67" s="48">
        <f t="shared" si="30"/>
      </c>
      <c r="AM67" s="48">
        <f t="shared" si="30"/>
      </c>
      <c r="AN67" s="48">
        <f t="shared" si="30"/>
      </c>
    </row>
    <row r="68" spans="3:40" ht="15.75" outlineLevel="1">
      <c r="C68" s="46">
        <v>77</v>
      </c>
      <c r="D68" s="41" t="s">
        <v>81</v>
      </c>
      <c r="E68" s="56">
        <v>333.3</v>
      </c>
      <c r="F68" s="43">
        <f t="shared" si="28"/>
        <v>333.3</v>
      </c>
      <c r="G68" s="41"/>
      <c r="H68" s="41"/>
      <c r="I68" s="41"/>
      <c r="J68" s="41"/>
      <c r="L68" s="41">
        <f t="shared" si="31"/>
        <v>0</v>
      </c>
      <c r="M68" s="45">
        <f t="shared" si="15"/>
        <v>28.30000000000001</v>
      </c>
      <c r="N68" s="58">
        <f t="shared" si="16"/>
        <v>56.30000000000001</v>
      </c>
      <c r="O68" s="47">
        <f t="shared" si="17"/>
        <v>4.716666666666669</v>
      </c>
      <c r="P68" s="46" t="s">
        <v>193</v>
      </c>
      <c r="Q68" s="44">
        <f t="shared" si="25"/>
        <v>10.133333333333336</v>
      </c>
      <c r="R68" s="90">
        <f>COUNTIF(P$6:P68,"*")</f>
        <v>8</v>
      </c>
      <c r="S68" s="48">
        <f t="shared" si="29"/>
      </c>
      <c r="T68" s="48">
        <f t="shared" si="29"/>
      </c>
      <c r="U68" s="48">
        <f t="shared" si="29"/>
      </c>
      <c r="V68" s="48">
        <f t="shared" si="29"/>
      </c>
      <c r="W68" s="48">
        <f t="shared" si="29"/>
      </c>
      <c r="X68" s="48">
        <f t="shared" si="29"/>
      </c>
      <c r="Y68" s="48">
        <f t="shared" si="29"/>
      </c>
      <c r="Z68" s="48">
        <f t="shared" si="29"/>
      </c>
      <c r="AA68" s="48">
        <f t="shared" si="29"/>
      </c>
      <c r="AB68" s="48">
        <f t="shared" si="29"/>
      </c>
      <c r="AC68" s="48">
        <f t="shared" si="30"/>
      </c>
      <c r="AD68" s="48">
        <f t="shared" si="30"/>
      </c>
      <c r="AE68" s="48" t="str">
        <f t="shared" si="30"/>
        <v>ggg</v>
      </c>
      <c r="AF68" s="48">
        <f t="shared" si="30"/>
      </c>
      <c r="AG68" s="48">
        <f t="shared" si="30"/>
      </c>
      <c r="AH68" s="48">
        <f t="shared" si="30"/>
      </c>
      <c r="AI68" s="48">
        <f t="shared" si="30"/>
      </c>
      <c r="AJ68" s="48">
        <f t="shared" si="30"/>
      </c>
      <c r="AK68" s="48">
        <f t="shared" si="30"/>
      </c>
      <c r="AL68" s="48">
        <f t="shared" si="30"/>
      </c>
      <c r="AM68" s="48">
        <f t="shared" si="30"/>
      </c>
      <c r="AN68" s="48">
        <f t="shared" si="30"/>
      </c>
    </row>
    <row r="69" spans="3:40" ht="15.75" outlineLevel="1">
      <c r="C69" s="46">
        <v>76</v>
      </c>
      <c r="D69" s="41" t="s">
        <v>83</v>
      </c>
      <c r="E69" s="56">
        <v>339.1</v>
      </c>
      <c r="F69" s="43">
        <f t="shared" si="28"/>
        <v>339.1</v>
      </c>
      <c r="G69" s="41"/>
      <c r="H69" s="41"/>
      <c r="I69" s="41"/>
      <c r="J69" s="41"/>
      <c r="L69" s="41">
        <f t="shared" si="31"/>
        <v>0</v>
      </c>
      <c r="M69" s="45">
        <f t="shared" si="15"/>
        <v>5.800000000000011</v>
      </c>
      <c r="N69" s="58">
        <f t="shared" si="16"/>
        <v>0</v>
      </c>
      <c r="O69" s="47">
        <f t="shared" si="17"/>
        <v>0.9666666666666686</v>
      </c>
      <c r="Q69" s="44">
        <f t="shared" si="25"/>
        <v>0.9666666666666686</v>
      </c>
      <c r="R69" s="90">
        <f>COUNTIF(P$6:P69,"*")</f>
        <v>8</v>
      </c>
      <c r="S69" s="48">
        <f t="shared" si="29"/>
      </c>
      <c r="T69" s="48">
        <f t="shared" si="29"/>
      </c>
      <c r="U69" s="48">
        <f t="shared" si="29"/>
      </c>
      <c r="V69" s="48">
        <f t="shared" si="29"/>
      </c>
      <c r="W69" s="48">
        <f t="shared" si="29"/>
      </c>
      <c r="X69" s="48">
        <f t="shared" si="29"/>
      </c>
      <c r="Y69" s="48">
        <f t="shared" si="29"/>
      </c>
      <c r="Z69" s="48">
        <f t="shared" si="29"/>
      </c>
      <c r="AA69" s="48">
        <f t="shared" si="29"/>
      </c>
      <c r="AB69" s="48">
        <f t="shared" si="29"/>
      </c>
      <c r="AC69" s="48">
        <f t="shared" si="30"/>
      </c>
      <c r="AD69" s="48">
        <f t="shared" si="30"/>
      </c>
      <c r="AE69" s="48" t="str">
        <f t="shared" si="30"/>
        <v>ggg</v>
      </c>
      <c r="AF69" s="48">
        <f t="shared" si="30"/>
      </c>
      <c r="AG69" s="48">
        <f t="shared" si="30"/>
      </c>
      <c r="AH69" s="48">
        <f t="shared" si="30"/>
      </c>
      <c r="AI69" s="48">
        <f t="shared" si="30"/>
      </c>
      <c r="AJ69" s="48">
        <f t="shared" si="30"/>
      </c>
      <c r="AK69" s="48">
        <f t="shared" si="30"/>
      </c>
      <c r="AL69" s="48">
        <f t="shared" si="30"/>
      </c>
      <c r="AM69" s="48">
        <f t="shared" si="30"/>
      </c>
      <c r="AN69" s="48">
        <f t="shared" si="30"/>
      </c>
    </row>
    <row r="70" spans="3:40" ht="15.75" outlineLevel="1">
      <c r="C70" s="46">
        <v>75</v>
      </c>
      <c r="D70" s="41" t="s">
        <v>84</v>
      </c>
      <c r="E70" s="55">
        <v>349</v>
      </c>
      <c r="F70" s="43">
        <f t="shared" si="28"/>
        <v>349</v>
      </c>
      <c r="G70" s="41"/>
      <c r="H70" s="41"/>
      <c r="I70" s="41"/>
      <c r="J70" s="41"/>
      <c r="L70" s="41">
        <f t="shared" si="31"/>
        <v>0</v>
      </c>
      <c r="M70" s="45">
        <f t="shared" si="15"/>
        <v>9.899999999999977</v>
      </c>
      <c r="N70" s="58">
        <f t="shared" si="16"/>
        <v>9.899999999999977</v>
      </c>
      <c r="O70" s="47">
        <f t="shared" si="17"/>
        <v>1.6499999999999961</v>
      </c>
      <c r="Q70" s="44">
        <f t="shared" si="25"/>
        <v>2.6166666666666645</v>
      </c>
      <c r="R70" s="90">
        <f>COUNTIF(P$6:P70,"*")</f>
        <v>8</v>
      </c>
      <c r="S70" s="48">
        <f t="shared" si="29"/>
      </c>
      <c r="T70" s="48">
        <f t="shared" si="29"/>
      </c>
      <c r="U70" s="48">
        <f t="shared" si="29"/>
      </c>
      <c r="V70" s="48">
        <f t="shared" si="29"/>
      </c>
      <c r="W70" s="48">
        <f t="shared" si="29"/>
      </c>
      <c r="X70" s="48">
        <f t="shared" si="29"/>
      </c>
      <c r="Y70" s="48">
        <f t="shared" si="29"/>
      </c>
      <c r="Z70" s="48">
        <f t="shared" si="29"/>
      </c>
      <c r="AA70" s="48">
        <f t="shared" si="29"/>
      </c>
      <c r="AB70" s="48">
        <f t="shared" si="29"/>
      </c>
      <c r="AC70" s="48">
        <f t="shared" si="30"/>
      </c>
      <c r="AD70" s="48">
        <f t="shared" si="30"/>
      </c>
      <c r="AE70" s="48" t="str">
        <f t="shared" si="30"/>
        <v>ggg</v>
      </c>
      <c r="AF70" s="48">
        <f t="shared" si="30"/>
      </c>
      <c r="AG70" s="48">
        <f t="shared" si="30"/>
      </c>
      <c r="AH70" s="48">
        <f t="shared" si="30"/>
      </c>
      <c r="AI70" s="48">
        <f t="shared" si="30"/>
      </c>
      <c r="AJ70" s="48">
        <f t="shared" si="30"/>
      </c>
      <c r="AK70" s="48">
        <f t="shared" si="30"/>
      </c>
      <c r="AL70" s="48">
        <f t="shared" si="30"/>
      </c>
      <c r="AM70" s="48">
        <f t="shared" si="30"/>
      </c>
      <c r="AN70" s="48">
        <f t="shared" si="30"/>
      </c>
    </row>
    <row r="71" spans="3:40" ht="15.75" outlineLevel="1">
      <c r="C71" s="46">
        <v>74</v>
      </c>
      <c r="D71" s="41" t="s">
        <v>63</v>
      </c>
      <c r="E71" s="55">
        <v>349.5</v>
      </c>
      <c r="F71" s="43">
        <f t="shared" si="28"/>
        <v>349.5</v>
      </c>
      <c r="G71" s="41" t="s">
        <v>92</v>
      </c>
      <c r="H71" s="41" t="s">
        <v>62</v>
      </c>
      <c r="I71" s="41"/>
      <c r="J71" s="41"/>
      <c r="L71" s="41">
        <f t="shared" si="31"/>
        <v>0</v>
      </c>
      <c r="M71" s="45">
        <f t="shared" si="15"/>
        <v>0.5</v>
      </c>
      <c r="N71" s="58">
        <f t="shared" si="16"/>
        <v>10.399999999999977</v>
      </c>
      <c r="O71" s="47">
        <f t="shared" si="17"/>
        <v>0.08333333333333333</v>
      </c>
      <c r="Q71" s="44">
        <f t="shared" si="25"/>
        <v>2.699999999999998</v>
      </c>
      <c r="R71" s="90">
        <f>COUNTIF(P$6:P71,"*")</f>
        <v>8</v>
      </c>
      <c r="S71" s="48">
        <f t="shared" si="29"/>
      </c>
      <c r="T71" s="48">
        <f t="shared" si="29"/>
      </c>
      <c r="U71" s="48">
        <f t="shared" si="29"/>
      </c>
      <c r="V71" s="48">
        <f t="shared" si="29"/>
      </c>
      <c r="W71" s="48">
        <f t="shared" si="29"/>
      </c>
      <c r="X71" s="48">
        <f t="shared" si="29"/>
      </c>
      <c r="Y71" s="48">
        <f t="shared" si="29"/>
      </c>
      <c r="Z71" s="48">
        <f t="shared" si="29"/>
      </c>
      <c r="AA71" s="48">
        <f t="shared" si="29"/>
      </c>
      <c r="AB71" s="48">
        <f t="shared" si="29"/>
      </c>
      <c r="AC71" s="48">
        <f t="shared" si="30"/>
      </c>
      <c r="AD71" s="48">
        <f t="shared" si="30"/>
      </c>
      <c r="AE71" s="48" t="str">
        <f t="shared" si="30"/>
        <v>ggg</v>
      </c>
      <c r="AF71" s="48">
        <f t="shared" si="30"/>
      </c>
      <c r="AG71" s="48">
        <f t="shared" si="30"/>
      </c>
      <c r="AH71" s="48">
        <f t="shared" si="30"/>
      </c>
      <c r="AI71" s="48">
        <f t="shared" si="30"/>
      </c>
      <c r="AJ71" s="48">
        <f t="shared" si="30"/>
      </c>
      <c r="AK71" s="48">
        <f t="shared" si="30"/>
      </c>
      <c r="AL71" s="48">
        <f t="shared" si="30"/>
      </c>
      <c r="AM71" s="48">
        <f t="shared" si="30"/>
      </c>
      <c r="AN71" s="48">
        <f t="shared" si="30"/>
      </c>
    </row>
    <row r="72" spans="3:40" ht="15.75" outlineLevel="1">
      <c r="C72" s="46">
        <v>73</v>
      </c>
      <c r="D72" s="41" t="s">
        <v>86</v>
      </c>
      <c r="E72" s="55">
        <v>351.5</v>
      </c>
      <c r="F72" s="43">
        <f t="shared" si="28"/>
        <v>351.5</v>
      </c>
      <c r="G72" s="41" t="s">
        <v>90</v>
      </c>
      <c r="H72" s="41" t="s">
        <v>62</v>
      </c>
      <c r="I72" s="41" t="s">
        <v>178</v>
      </c>
      <c r="J72" s="41"/>
      <c r="L72" s="41">
        <f t="shared" si="31"/>
        <v>0</v>
      </c>
      <c r="M72" s="45">
        <f t="shared" si="15"/>
        <v>2</v>
      </c>
      <c r="N72" s="58">
        <f t="shared" si="16"/>
        <v>12.399999999999977</v>
      </c>
      <c r="O72" s="47">
        <f t="shared" si="17"/>
        <v>0.3333333333333333</v>
      </c>
      <c r="Q72" s="44">
        <f t="shared" si="25"/>
        <v>3.0333333333333314</v>
      </c>
      <c r="R72" s="90">
        <f>COUNTIF(P$6:P72,"*")</f>
        <v>8</v>
      </c>
      <c r="S72" s="48">
        <f aca="true" t="shared" si="32" ref="S72:AB81">IF(($R72)=S$6,"ggg","")</f>
      </c>
      <c r="T72" s="48">
        <f t="shared" si="32"/>
      </c>
      <c r="U72" s="48">
        <f t="shared" si="32"/>
      </c>
      <c r="V72" s="48">
        <f t="shared" si="32"/>
      </c>
      <c r="W72" s="48">
        <f t="shared" si="32"/>
      </c>
      <c r="X72" s="48">
        <f t="shared" si="32"/>
      </c>
      <c r="Y72" s="48">
        <f t="shared" si="32"/>
      </c>
      <c r="Z72" s="48">
        <f t="shared" si="32"/>
      </c>
      <c r="AA72" s="48">
        <f t="shared" si="32"/>
      </c>
      <c r="AB72" s="48">
        <f t="shared" si="32"/>
      </c>
      <c r="AC72" s="48">
        <f aca="true" t="shared" si="33" ref="AC72:AN81">IF(($R72)=AC$6,"ggg","")</f>
      </c>
      <c r="AD72" s="48">
        <f t="shared" si="33"/>
      </c>
      <c r="AE72" s="48" t="str">
        <f t="shared" si="33"/>
        <v>ggg</v>
      </c>
      <c r="AF72" s="48">
        <f t="shared" si="33"/>
      </c>
      <c r="AG72" s="48">
        <f t="shared" si="33"/>
      </c>
      <c r="AH72" s="48">
        <f t="shared" si="33"/>
      </c>
      <c r="AI72" s="48">
        <f t="shared" si="33"/>
      </c>
      <c r="AJ72" s="48">
        <f t="shared" si="33"/>
      </c>
      <c r="AK72" s="48">
        <f t="shared" si="33"/>
      </c>
      <c r="AL72" s="48">
        <f t="shared" si="33"/>
      </c>
      <c r="AM72" s="48">
        <f t="shared" si="33"/>
      </c>
      <c r="AN72" s="48">
        <f t="shared" si="33"/>
      </c>
    </row>
    <row r="73" spans="3:40" ht="15.75" outlineLevel="1">
      <c r="C73" s="46">
        <v>72</v>
      </c>
      <c r="D73" s="41" t="s">
        <v>87</v>
      </c>
      <c r="E73" s="55">
        <v>357.4</v>
      </c>
      <c r="F73" s="43">
        <f t="shared" si="28"/>
        <v>357.4</v>
      </c>
      <c r="G73" s="41" t="s">
        <v>88</v>
      </c>
      <c r="H73" s="41" t="s">
        <v>62</v>
      </c>
      <c r="I73" s="41" t="s">
        <v>178</v>
      </c>
      <c r="J73" s="41"/>
      <c r="L73" s="41">
        <f t="shared" si="31"/>
        <v>0</v>
      </c>
      <c r="M73" s="45">
        <f t="shared" si="15"/>
        <v>5.899999999999977</v>
      </c>
      <c r="N73" s="58">
        <f t="shared" si="16"/>
        <v>18.299999999999955</v>
      </c>
      <c r="O73" s="47">
        <f t="shared" si="17"/>
        <v>0.9833333333333295</v>
      </c>
      <c r="Q73" s="44">
        <f t="shared" si="25"/>
        <v>4.016666666666661</v>
      </c>
      <c r="R73" s="90">
        <f>COUNTIF(P$6:P73,"*")</f>
        <v>8</v>
      </c>
      <c r="S73" s="48">
        <f t="shared" si="32"/>
      </c>
      <c r="T73" s="48">
        <f t="shared" si="32"/>
      </c>
      <c r="U73" s="48">
        <f t="shared" si="32"/>
      </c>
      <c r="V73" s="48">
        <f t="shared" si="32"/>
      </c>
      <c r="W73" s="48">
        <f t="shared" si="32"/>
      </c>
      <c r="X73" s="48">
        <f t="shared" si="32"/>
      </c>
      <c r="Y73" s="48">
        <f t="shared" si="32"/>
      </c>
      <c r="Z73" s="48">
        <f t="shared" si="32"/>
      </c>
      <c r="AA73" s="48">
        <f t="shared" si="32"/>
      </c>
      <c r="AB73" s="48">
        <f t="shared" si="32"/>
      </c>
      <c r="AC73" s="48">
        <f t="shared" si="33"/>
      </c>
      <c r="AD73" s="48">
        <f t="shared" si="33"/>
      </c>
      <c r="AE73" s="48" t="str">
        <f t="shared" si="33"/>
        <v>ggg</v>
      </c>
      <c r="AF73" s="48">
        <f t="shared" si="33"/>
      </c>
      <c r="AG73" s="48">
        <f t="shared" si="33"/>
      </c>
      <c r="AH73" s="48">
        <f t="shared" si="33"/>
      </c>
      <c r="AI73" s="48">
        <f t="shared" si="33"/>
      </c>
      <c r="AJ73" s="48">
        <f t="shared" si="33"/>
      </c>
      <c r="AK73" s="48">
        <f t="shared" si="33"/>
      </c>
      <c r="AL73" s="48">
        <f t="shared" si="33"/>
      </c>
      <c r="AM73" s="48">
        <f t="shared" si="33"/>
      </c>
      <c r="AN73" s="48">
        <f t="shared" si="33"/>
      </c>
    </row>
    <row r="74" spans="3:40" ht="15.75" outlineLevel="1">
      <c r="C74" s="46">
        <v>71</v>
      </c>
      <c r="D74" s="41" t="s">
        <v>89</v>
      </c>
      <c r="E74" s="55">
        <v>358.1</v>
      </c>
      <c r="F74" s="43">
        <f t="shared" si="28"/>
        <v>358.1</v>
      </c>
      <c r="G74" s="41"/>
      <c r="H74" s="41"/>
      <c r="I74" s="41"/>
      <c r="J74" s="41"/>
      <c r="L74" s="41">
        <f t="shared" si="31"/>
        <v>0</v>
      </c>
      <c r="M74" s="45">
        <f t="shared" si="15"/>
        <v>0.7000000000000455</v>
      </c>
      <c r="N74" s="58">
        <f t="shared" si="16"/>
        <v>19</v>
      </c>
      <c r="O74" s="47">
        <f t="shared" si="17"/>
        <v>0.11666666666667425</v>
      </c>
      <c r="Q74" s="44">
        <f t="shared" si="25"/>
        <v>4.1333333333333355</v>
      </c>
      <c r="R74" s="90">
        <f>COUNTIF(P$6:P74,"*")</f>
        <v>8</v>
      </c>
      <c r="S74" s="48">
        <f t="shared" si="32"/>
      </c>
      <c r="T74" s="48">
        <f t="shared" si="32"/>
      </c>
      <c r="U74" s="48">
        <f t="shared" si="32"/>
      </c>
      <c r="V74" s="48">
        <f t="shared" si="32"/>
      </c>
      <c r="W74" s="48">
        <f t="shared" si="32"/>
      </c>
      <c r="X74" s="48">
        <f t="shared" si="32"/>
      </c>
      <c r="Y74" s="48">
        <f t="shared" si="32"/>
      </c>
      <c r="Z74" s="48">
        <f t="shared" si="32"/>
      </c>
      <c r="AA74" s="48">
        <f t="shared" si="32"/>
      </c>
      <c r="AB74" s="48">
        <f t="shared" si="32"/>
      </c>
      <c r="AC74" s="48">
        <f t="shared" si="33"/>
      </c>
      <c r="AD74" s="48">
        <f t="shared" si="33"/>
      </c>
      <c r="AE74" s="48" t="str">
        <f t="shared" si="33"/>
        <v>ggg</v>
      </c>
      <c r="AF74" s="48">
        <f t="shared" si="33"/>
      </c>
      <c r="AG74" s="48">
        <f t="shared" si="33"/>
      </c>
      <c r="AH74" s="48">
        <f t="shared" si="33"/>
      </c>
      <c r="AI74" s="48">
        <f t="shared" si="33"/>
      </c>
      <c r="AJ74" s="48">
        <f t="shared" si="33"/>
      </c>
      <c r="AK74" s="48">
        <f t="shared" si="33"/>
      </c>
      <c r="AL74" s="48">
        <f t="shared" si="33"/>
      </c>
      <c r="AM74" s="48">
        <f t="shared" si="33"/>
      </c>
      <c r="AN74" s="48">
        <f t="shared" si="33"/>
      </c>
    </row>
    <row r="75" spans="3:40" ht="15.75" outlineLevel="1">
      <c r="C75" s="46">
        <v>70</v>
      </c>
      <c r="D75" s="41" t="s">
        <v>91</v>
      </c>
      <c r="E75" s="55">
        <v>358.5</v>
      </c>
      <c r="F75" s="43">
        <f t="shared" si="28"/>
        <v>358.5</v>
      </c>
      <c r="G75" s="41"/>
      <c r="H75" s="41"/>
      <c r="I75" s="41"/>
      <c r="J75" s="41"/>
      <c r="L75" s="41">
        <f t="shared" si="31"/>
        <v>0</v>
      </c>
      <c r="M75" s="45">
        <f t="shared" si="15"/>
        <v>0.39999999999997726</v>
      </c>
      <c r="N75" s="58">
        <f t="shared" si="16"/>
        <v>19.399999999999977</v>
      </c>
      <c r="O75" s="47">
        <f t="shared" si="17"/>
        <v>0.06666666666666288</v>
      </c>
      <c r="Q75" s="44">
        <f t="shared" si="25"/>
        <v>4.199999999999998</v>
      </c>
      <c r="R75" s="90">
        <f>COUNTIF(P$6:P75,"*")</f>
        <v>8</v>
      </c>
      <c r="S75" s="48">
        <f t="shared" si="32"/>
      </c>
      <c r="T75" s="48">
        <f t="shared" si="32"/>
      </c>
      <c r="U75" s="48">
        <f t="shared" si="32"/>
      </c>
      <c r="V75" s="48">
        <f t="shared" si="32"/>
      </c>
      <c r="W75" s="48">
        <f t="shared" si="32"/>
      </c>
      <c r="X75" s="48">
        <f t="shared" si="32"/>
      </c>
      <c r="Y75" s="48">
        <f t="shared" si="32"/>
      </c>
      <c r="Z75" s="48">
        <f t="shared" si="32"/>
      </c>
      <c r="AA75" s="48">
        <f t="shared" si="32"/>
      </c>
      <c r="AB75" s="48">
        <f t="shared" si="32"/>
      </c>
      <c r="AC75" s="48">
        <f t="shared" si="33"/>
      </c>
      <c r="AD75" s="48">
        <f t="shared" si="33"/>
      </c>
      <c r="AE75" s="48" t="str">
        <f t="shared" si="33"/>
        <v>ggg</v>
      </c>
      <c r="AF75" s="48">
        <f t="shared" si="33"/>
      </c>
      <c r="AG75" s="48">
        <f t="shared" si="33"/>
      </c>
      <c r="AH75" s="48">
        <f t="shared" si="33"/>
      </c>
      <c r="AI75" s="48">
        <f t="shared" si="33"/>
      </c>
      <c r="AJ75" s="48">
        <f t="shared" si="33"/>
      </c>
      <c r="AK75" s="48">
        <f t="shared" si="33"/>
      </c>
      <c r="AL75" s="48">
        <f t="shared" si="33"/>
      </c>
      <c r="AM75" s="48">
        <f t="shared" si="33"/>
      </c>
      <c r="AN75" s="48">
        <f t="shared" si="33"/>
      </c>
    </row>
    <row r="76" spans="3:40" ht="15.75" outlineLevel="1">
      <c r="C76" s="46">
        <v>69</v>
      </c>
      <c r="D76" s="41" t="s">
        <v>93</v>
      </c>
      <c r="E76" s="55">
        <v>361</v>
      </c>
      <c r="F76" s="43">
        <f t="shared" si="28"/>
        <v>361</v>
      </c>
      <c r="G76" s="41" t="s">
        <v>85</v>
      </c>
      <c r="H76" s="41"/>
      <c r="I76" s="41"/>
      <c r="J76" s="41" t="s">
        <v>192</v>
      </c>
      <c r="K76" s="44">
        <f>E76-E64</f>
        <v>75.89999999999998</v>
      </c>
      <c r="L76" s="41">
        <f t="shared" si="31"/>
        <v>0.75</v>
      </c>
      <c r="M76" s="45">
        <f t="shared" si="15"/>
        <v>2.5</v>
      </c>
      <c r="N76" s="58">
        <f t="shared" si="16"/>
        <v>21.899999999999977</v>
      </c>
      <c r="O76" s="47">
        <f t="shared" si="17"/>
        <v>0.4166666666666667</v>
      </c>
      <c r="Q76" s="44">
        <f t="shared" si="25"/>
        <v>4.616666666666665</v>
      </c>
      <c r="R76" s="90">
        <f>COUNTIF(P$6:P76,"*")</f>
        <v>8</v>
      </c>
      <c r="S76" s="48">
        <f t="shared" si="32"/>
      </c>
      <c r="T76" s="48">
        <f t="shared" si="32"/>
      </c>
      <c r="U76" s="48">
        <f t="shared" si="32"/>
      </c>
      <c r="V76" s="48">
        <f t="shared" si="32"/>
      </c>
      <c r="W76" s="48">
        <f t="shared" si="32"/>
      </c>
      <c r="X76" s="48">
        <f t="shared" si="32"/>
      </c>
      <c r="Y76" s="48">
        <f t="shared" si="32"/>
      </c>
      <c r="Z76" s="48">
        <f t="shared" si="32"/>
      </c>
      <c r="AA76" s="48">
        <f t="shared" si="32"/>
      </c>
      <c r="AB76" s="48">
        <f t="shared" si="32"/>
      </c>
      <c r="AC76" s="48">
        <f t="shared" si="33"/>
      </c>
      <c r="AD76" s="48">
        <f t="shared" si="33"/>
      </c>
      <c r="AE76" s="48" t="str">
        <f t="shared" si="33"/>
        <v>ggg</v>
      </c>
      <c r="AF76" s="48">
        <f t="shared" si="33"/>
      </c>
      <c r="AG76" s="48">
        <f t="shared" si="33"/>
      </c>
      <c r="AH76" s="48">
        <f t="shared" si="33"/>
      </c>
      <c r="AI76" s="48">
        <f t="shared" si="33"/>
      </c>
      <c r="AJ76" s="48">
        <f t="shared" si="33"/>
      </c>
      <c r="AK76" s="48">
        <f t="shared" si="33"/>
      </c>
      <c r="AL76" s="48">
        <f t="shared" si="33"/>
      </c>
      <c r="AM76" s="48">
        <f t="shared" si="33"/>
      </c>
      <c r="AN76" s="48">
        <f t="shared" si="33"/>
      </c>
    </row>
    <row r="77" spans="3:40" ht="15.75" outlineLevel="1">
      <c r="C77" s="46">
        <v>68</v>
      </c>
      <c r="D77" s="41" t="s">
        <v>63</v>
      </c>
      <c r="E77" s="55">
        <v>361.7</v>
      </c>
      <c r="F77" s="43">
        <f t="shared" si="28"/>
        <v>361.7</v>
      </c>
      <c r="G77" s="41"/>
      <c r="H77" s="41"/>
      <c r="I77" s="41"/>
      <c r="J77" s="41"/>
      <c r="L77" s="41">
        <f t="shared" si="31"/>
        <v>0</v>
      </c>
      <c r="M77" s="45">
        <f t="shared" si="15"/>
        <v>0.6999999999999886</v>
      </c>
      <c r="N77" s="58">
        <f t="shared" si="16"/>
        <v>22.599999999999966</v>
      </c>
      <c r="O77" s="47">
        <f t="shared" si="17"/>
        <v>0.8666666666666648</v>
      </c>
      <c r="Q77" s="44">
        <f t="shared" si="25"/>
        <v>5.48333333333333</v>
      </c>
      <c r="R77" s="90">
        <f>COUNTIF(P$6:P77,"*")</f>
        <v>8</v>
      </c>
      <c r="S77" s="48">
        <f t="shared" si="32"/>
      </c>
      <c r="T77" s="48">
        <f t="shared" si="32"/>
      </c>
      <c r="U77" s="48">
        <f t="shared" si="32"/>
      </c>
      <c r="V77" s="48">
        <f t="shared" si="32"/>
      </c>
      <c r="W77" s="48">
        <f t="shared" si="32"/>
      </c>
      <c r="X77" s="48">
        <f t="shared" si="32"/>
      </c>
      <c r="Y77" s="48">
        <f t="shared" si="32"/>
      </c>
      <c r="Z77" s="48">
        <f t="shared" si="32"/>
      </c>
      <c r="AA77" s="48">
        <f t="shared" si="32"/>
      </c>
      <c r="AB77" s="48">
        <f t="shared" si="32"/>
      </c>
      <c r="AC77" s="48">
        <f t="shared" si="33"/>
      </c>
      <c r="AD77" s="48">
        <f t="shared" si="33"/>
      </c>
      <c r="AE77" s="48" t="str">
        <f t="shared" si="33"/>
        <v>ggg</v>
      </c>
      <c r="AF77" s="48">
        <f t="shared" si="33"/>
      </c>
      <c r="AG77" s="48">
        <f t="shared" si="33"/>
      </c>
      <c r="AH77" s="48">
        <f t="shared" si="33"/>
      </c>
      <c r="AI77" s="48">
        <f t="shared" si="33"/>
      </c>
      <c r="AJ77" s="48">
        <f t="shared" si="33"/>
      </c>
      <c r="AK77" s="48">
        <f t="shared" si="33"/>
      </c>
      <c r="AL77" s="48">
        <f t="shared" si="33"/>
      </c>
      <c r="AM77" s="48">
        <f t="shared" si="33"/>
      </c>
      <c r="AN77" s="48">
        <f t="shared" si="33"/>
      </c>
    </row>
    <row r="78" spans="3:40" ht="15.75" outlineLevel="1">
      <c r="C78" s="46">
        <v>67</v>
      </c>
      <c r="D78" s="41" t="s">
        <v>63</v>
      </c>
      <c r="E78" s="55">
        <v>378</v>
      </c>
      <c r="F78" s="43">
        <f t="shared" si="28"/>
        <v>378</v>
      </c>
      <c r="G78" s="41" t="s">
        <v>82</v>
      </c>
      <c r="H78" s="41" t="s">
        <v>62</v>
      </c>
      <c r="I78" s="41" t="s">
        <v>178</v>
      </c>
      <c r="J78" s="41"/>
      <c r="L78" s="41">
        <f t="shared" si="31"/>
        <v>0</v>
      </c>
      <c r="M78" s="45">
        <f t="shared" si="15"/>
        <v>16.30000000000001</v>
      </c>
      <c r="N78" s="58">
        <f t="shared" si="16"/>
        <v>38.89999999999998</v>
      </c>
      <c r="O78" s="47">
        <f t="shared" si="17"/>
        <v>2.7166666666666686</v>
      </c>
      <c r="P78" s="46" t="s">
        <v>193</v>
      </c>
      <c r="Q78" s="44">
        <f aca="true" t="shared" si="34" ref="Q78:Q109">IF(P77="*",O78,Q77+O78)</f>
        <v>8.2</v>
      </c>
      <c r="R78" s="90">
        <f>COUNTIF(P$6:P78,"*")</f>
        <v>9</v>
      </c>
      <c r="S78" s="48">
        <f t="shared" si="32"/>
      </c>
      <c r="T78" s="48">
        <f t="shared" si="32"/>
      </c>
      <c r="U78" s="48">
        <f t="shared" si="32"/>
      </c>
      <c r="V78" s="48">
        <f t="shared" si="32"/>
      </c>
      <c r="W78" s="48">
        <f t="shared" si="32"/>
      </c>
      <c r="X78" s="48">
        <f t="shared" si="32"/>
      </c>
      <c r="Y78" s="48">
        <f t="shared" si="32"/>
      </c>
      <c r="Z78" s="48">
        <f t="shared" si="32"/>
      </c>
      <c r="AA78" s="48">
        <f t="shared" si="32"/>
      </c>
      <c r="AB78" s="48">
        <f t="shared" si="32"/>
      </c>
      <c r="AC78" s="48">
        <f t="shared" si="33"/>
      </c>
      <c r="AD78" s="48">
        <f t="shared" si="33"/>
      </c>
      <c r="AE78" s="48">
        <f t="shared" si="33"/>
      </c>
      <c r="AF78" s="48" t="str">
        <f t="shared" si="33"/>
        <v>ggg</v>
      </c>
      <c r="AG78" s="48">
        <f t="shared" si="33"/>
      </c>
      <c r="AH78" s="48">
        <f t="shared" si="33"/>
      </c>
      <c r="AI78" s="48">
        <f t="shared" si="33"/>
      </c>
      <c r="AJ78" s="48">
        <f t="shared" si="33"/>
      </c>
      <c r="AK78" s="48">
        <f t="shared" si="33"/>
      </c>
      <c r="AL78" s="48">
        <f t="shared" si="33"/>
      </c>
      <c r="AM78" s="48">
        <f t="shared" si="33"/>
      </c>
      <c r="AN78" s="48">
        <f t="shared" si="33"/>
      </c>
    </row>
    <row r="79" spans="3:40" ht="15.75" outlineLevel="1">
      <c r="C79" s="46">
        <v>66</v>
      </c>
      <c r="D79" s="41" t="s">
        <v>94</v>
      </c>
      <c r="E79" s="55">
        <v>378</v>
      </c>
      <c r="F79" s="43">
        <f t="shared" si="28"/>
        <v>378</v>
      </c>
      <c r="G79" s="41" t="s">
        <v>80</v>
      </c>
      <c r="H79" s="41" t="s">
        <v>62</v>
      </c>
      <c r="I79" s="41" t="s">
        <v>178</v>
      </c>
      <c r="J79" s="41"/>
      <c r="L79" s="41">
        <f t="shared" si="31"/>
        <v>0</v>
      </c>
      <c r="M79" s="45">
        <f t="shared" si="15"/>
        <v>0</v>
      </c>
      <c r="N79" s="58">
        <f t="shared" si="16"/>
        <v>0</v>
      </c>
      <c r="O79" s="47">
        <f t="shared" si="17"/>
        <v>0</v>
      </c>
      <c r="Q79" s="44">
        <f t="shared" si="34"/>
        <v>0</v>
      </c>
      <c r="R79" s="90">
        <f>COUNTIF(P$6:P79,"*")</f>
        <v>9</v>
      </c>
      <c r="S79" s="48">
        <f t="shared" si="32"/>
      </c>
      <c r="T79" s="48">
        <f t="shared" si="32"/>
      </c>
      <c r="U79" s="48">
        <f t="shared" si="32"/>
      </c>
      <c r="V79" s="48">
        <f t="shared" si="32"/>
      </c>
      <c r="W79" s="48">
        <f t="shared" si="32"/>
      </c>
      <c r="X79" s="48">
        <f t="shared" si="32"/>
      </c>
      <c r="Y79" s="48">
        <f t="shared" si="32"/>
      </c>
      <c r="Z79" s="48">
        <f t="shared" si="32"/>
      </c>
      <c r="AA79" s="48">
        <f t="shared" si="32"/>
      </c>
      <c r="AB79" s="48">
        <f t="shared" si="32"/>
      </c>
      <c r="AC79" s="48">
        <f t="shared" si="33"/>
      </c>
      <c r="AD79" s="48">
        <f t="shared" si="33"/>
      </c>
      <c r="AE79" s="48">
        <f t="shared" si="33"/>
      </c>
      <c r="AF79" s="48" t="str">
        <f t="shared" si="33"/>
        <v>ggg</v>
      </c>
      <c r="AG79" s="48">
        <f t="shared" si="33"/>
      </c>
      <c r="AH79" s="48">
        <f t="shared" si="33"/>
      </c>
      <c r="AI79" s="48">
        <f t="shared" si="33"/>
      </c>
      <c r="AJ79" s="48">
        <f t="shared" si="33"/>
      </c>
      <c r="AK79" s="48">
        <f t="shared" si="33"/>
      </c>
      <c r="AL79" s="48">
        <f t="shared" si="33"/>
      </c>
      <c r="AM79" s="48">
        <f t="shared" si="33"/>
      </c>
      <c r="AN79" s="48">
        <f t="shared" si="33"/>
      </c>
    </row>
    <row r="80" spans="3:40" ht="15.75" outlineLevel="1">
      <c r="C80" s="46">
        <v>65</v>
      </c>
      <c r="D80" s="41" t="s">
        <v>63</v>
      </c>
      <c r="E80" s="55">
        <v>379</v>
      </c>
      <c r="F80" s="43">
        <f t="shared" si="28"/>
        <v>379</v>
      </c>
      <c r="G80" s="41" t="s">
        <v>78</v>
      </c>
      <c r="H80" s="41" t="s">
        <v>62</v>
      </c>
      <c r="I80" s="41"/>
      <c r="J80" s="41"/>
      <c r="L80" s="41">
        <f t="shared" si="31"/>
        <v>0</v>
      </c>
      <c r="M80" s="45">
        <f t="shared" si="15"/>
        <v>1</v>
      </c>
      <c r="N80" s="58">
        <f t="shared" si="16"/>
        <v>1</v>
      </c>
      <c r="O80" s="47">
        <f t="shared" si="17"/>
        <v>0.16666666666666666</v>
      </c>
      <c r="Q80" s="44">
        <f t="shared" si="34"/>
        <v>0.16666666666666666</v>
      </c>
      <c r="R80" s="90">
        <f>COUNTIF(P$6:P80,"*")</f>
        <v>9</v>
      </c>
      <c r="S80" s="48">
        <f t="shared" si="32"/>
      </c>
      <c r="T80" s="48">
        <f t="shared" si="32"/>
      </c>
      <c r="U80" s="48">
        <f t="shared" si="32"/>
      </c>
      <c r="V80" s="48">
        <f t="shared" si="32"/>
      </c>
      <c r="W80" s="48">
        <f t="shared" si="32"/>
      </c>
      <c r="X80" s="48">
        <f t="shared" si="32"/>
      </c>
      <c r="Y80" s="48">
        <f t="shared" si="32"/>
      </c>
      <c r="Z80" s="48">
        <f t="shared" si="32"/>
      </c>
      <c r="AA80" s="48">
        <f t="shared" si="32"/>
      </c>
      <c r="AB80" s="48">
        <f t="shared" si="32"/>
      </c>
      <c r="AC80" s="48">
        <f t="shared" si="33"/>
      </c>
      <c r="AD80" s="48">
        <f t="shared" si="33"/>
      </c>
      <c r="AE80" s="48">
        <f t="shared" si="33"/>
      </c>
      <c r="AF80" s="48" t="str">
        <f t="shared" si="33"/>
        <v>ggg</v>
      </c>
      <c r="AG80" s="48">
        <f t="shared" si="33"/>
      </c>
      <c r="AH80" s="48">
        <f t="shared" si="33"/>
      </c>
      <c r="AI80" s="48">
        <f t="shared" si="33"/>
      </c>
      <c r="AJ80" s="48">
        <f t="shared" si="33"/>
      </c>
      <c r="AK80" s="48">
        <f t="shared" si="33"/>
      </c>
      <c r="AL80" s="48">
        <f t="shared" si="33"/>
      </c>
      <c r="AM80" s="48">
        <f t="shared" si="33"/>
      </c>
      <c r="AN80" s="48">
        <f t="shared" si="33"/>
      </c>
    </row>
    <row r="81" spans="3:40" ht="15.75" outlineLevel="1">
      <c r="C81" s="46">
        <v>64</v>
      </c>
      <c r="D81" s="41" t="s">
        <v>96</v>
      </c>
      <c r="E81" s="55">
        <v>388</v>
      </c>
      <c r="F81" s="43">
        <f t="shared" si="28"/>
        <v>388</v>
      </c>
      <c r="G81" s="41" t="s">
        <v>76</v>
      </c>
      <c r="H81" s="41" t="s">
        <v>62</v>
      </c>
      <c r="I81" s="41" t="s">
        <v>178</v>
      </c>
      <c r="J81" s="41"/>
      <c r="L81" s="41">
        <f t="shared" si="31"/>
        <v>0</v>
      </c>
      <c r="M81" s="45">
        <f t="shared" si="15"/>
        <v>9</v>
      </c>
      <c r="N81" s="58">
        <f t="shared" si="16"/>
        <v>10</v>
      </c>
      <c r="O81" s="47">
        <f t="shared" si="17"/>
        <v>1.5</v>
      </c>
      <c r="Q81" s="44">
        <f t="shared" si="34"/>
        <v>1.6666666666666667</v>
      </c>
      <c r="R81" s="90">
        <f>COUNTIF(P$6:P81,"*")</f>
        <v>9</v>
      </c>
      <c r="S81" s="48">
        <f t="shared" si="32"/>
      </c>
      <c r="T81" s="48">
        <f t="shared" si="32"/>
      </c>
      <c r="U81" s="48">
        <f t="shared" si="32"/>
      </c>
      <c r="V81" s="48">
        <f t="shared" si="32"/>
      </c>
      <c r="W81" s="48">
        <f t="shared" si="32"/>
      </c>
      <c r="X81" s="48">
        <f t="shared" si="32"/>
      </c>
      <c r="Y81" s="48">
        <f t="shared" si="32"/>
      </c>
      <c r="Z81" s="48">
        <f t="shared" si="32"/>
      </c>
      <c r="AA81" s="48">
        <f t="shared" si="32"/>
      </c>
      <c r="AB81" s="48">
        <f t="shared" si="32"/>
      </c>
      <c r="AC81" s="48">
        <f t="shared" si="33"/>
      </c>
      <c r="AD81" s="48">
        <f t="shared" si="33"/>
      </c>
      <c r="AE81" s="48">
        <f t="shared" si="33"/>
      </c>
      <c r="AF81" s="48" t="str">
        <f t="shared" si="33"/>
        <v>ggg</v>
      </c>
      <c r="AG81" s="48">
        <f t="shared" si="33"/>
      </c>
      <c r="AH81" s="48">
        <f t="shared" si="33"/>
      </c>
      <c r="AI81" s="48">
        <f t="shared" si="33"/>
      </c>
      <c r="AJ81" s="48">
        <f t="shared" si="33"/>
      </c>
      <c r="AK81" s="48">
        <f t="shared" si="33"/>
      </c>
      <c r="AL81" s="48">
        <f t="shared" si="33"/>
      </c>
      <c r="AM81" s="48">
        <f t="shared" si="33"/>
      </c>
      <c r="AN81" s="48">
        <f t="shared" si="33"/>
      </c>
    </row>
    <row r="82" spans="3:40" ht="15.75" outlineLevel="1">
      <c r="C82" s="46">
        <v>63</v>
      </c>
      <c r="D82" s="41" t="s">
        <v>97</v>
      </c>
      <c r="E82" s="54">
        <v>424.7</v>
      </c>
      <c r="F82" s="43">
        <f t="shared" si="28"/>
        <v>424.7</v>
      </c>
      <c r="G82" s="41"/>
      <c r="H82" s="41"/>
      <c r="I82" s="41"/>
      <c r="J82" s="41"/>
      <c r="L82" s="41">
        <f t="shared" si="31"/>
        <v>0</v>
      </c>
      <c r="M82" s="45">
        <f t="shared" si="15"/>
        <v>36.69999999999999</v>
      </c>
      <c r="N82" s="58">
        <f t="shared" si="16"/>
        <v>46.69999999999999</v>
      </c>
      <c r="O82" s="47">
        <f t="shared" si="17"/>
        <v>6.1166666666666645</v>
      </c>
      <c r="Q82" s="44">
        <f t="shared" si="34"/>
        <v>7.783333333333331</v>
      </c>
      <c r="R82" s="90">
        <f>COUNTIF(P$6:P82,"*")</f>
        <v>9</v>
      </c>
      <c r="S82" s="48">
        <f aca="true" t="shared" si="35" ref="S82:AB91">IF(($R82)=S$6,"ggg","")</f>
      </c>
      <c r="T82" s="48">
        <f t="shared" si="35"/>
      </c>
      <c r="U82" s="48">
        <f t="shared" si="35"/>
      </c>
      <c r="V82" s="48">
        <f t="shared" si="35"/>
      </c>
      <c r="W82" s="48">
        <f t="shared" si="35"/>
      </c>
      <c r="X82" s="48">
        <f t="shared" si="35"/>
      </c>
      <c r="Y82" s="48">
        <f t="shared" si="35"/>
      </c>
      <c r="Z82" s="48">
        <f t="shared" si="35"/>
      </c>
      <c r="AA82" s="48">
        <f t="shared" si="35"/>
      </c>
      <c r="AB82" s="48">
        <f t="shared" si="35"/>
      </c>
      <c r="AC82" s="48">
        <f aca="true" t="shared" si="36" ref="AC82:AN91">IF(($R82)=AC$6,"ggg","")</f>
      </c>
      <c r="AD82" s="48">
        <f t="shared" si="36"/>
      </c>
      <c r="AE82" s="48">
        <f t="shared" si="36"/>
      </c>
      <c r="AF82" s="48" t="str">
        <f t="shared" si="36"/>
        <v>ggg</v>
      </c>
      <c r="AG82" s="48">
        <f t="shared" si="36"/>
      </c>
      <c r="AH82" s="48">
        <f t="shared" si="36"/>
      </c>
      <c r="AI82" s="48">
        <f t="shared" si="36"/>
      </c>
      <c r="AJ82" s="48">
        <f t="shared" si="36"/>
      </c>
      <c r="AK82" s="48">
        <f t="shared" si="36"/>
      </c>
      <c r="AL82" s="48">
        <f t="shared" si="36"/>
      </c>
      <c r="AM82" s="48">
        <f t="shared" si="36"/>
      </c>
      <c r="AN82" s="48">
        <f t="shared" si="36"/>
      </c>
    </row>
    <row r="83" spans="3:40" ht="15.75" outlineLevel="1">
      <c r="C83" s="46">
        <v>62</v>
      </c>
      <c r="D83" s="41" t="s">
        <v>204</v>
      </c>
      <c r="E83" s="54">
        <v>425.5</v>
      </c>
      <c r="F83" s="43">
        <f t="shared" si="28"/>
        <v>425.5</v>
      </c>
      <c r="G83" s="41"/>
      <c r="H83" s="41"/>
      <c r="I83" s="41"/>
      <c r="J83" s="41"/>
      <c r="L83" s="41">
        <f t="shared" si="31"/>
        <v>0</v>
      </c>
      <c r="M83" s="45">
        <f t="shared" si="15"/>
        <v>0.8000000000000114</v>
      </c>
      <c r="N83" s="58">
        <f t="shared" si="16"/>
        <v>47.5</v>
      </c>
      <c r="O83" s="47">
        <f t="shared" si="17"/>
        <v>0.13333333333333522</v>
      </c>
      <c r="Q83" s="44">
        <f t="shared" si="34"/>
        <v>7.916666666666667</v>
      </c>
      <c r="R83" s="90">
        <f>COUNTIF(P$6:P83,"*")</f>
        <v>9</v>
      </c>
      <c r="S83" s="48">
        <f t="shared" si="35"/>
      </c>
      <c r="T83" s="48">
        <f t="shared" si="35"/>
      </c>
      <c r="U83" s="48">
        <f t="shared" si="35"/>
      </c>
      <c r="V83" s="48">
        <f t="shared" si="35"/>
      </c>
      <c r="W83" s="48">
        <f t="shared" si="35"/>
      </c>
      <c r="X83" s="48">
        <f t="shared" si="35"/>
      </c>
      <c r="Y83" s="48">
        <f t="shared" si="35"/>
      </c>
      <c r="Z83" s="48">
        <f t="shared" si="35"/>
      </c>
      <c r="AA83" s="48">
        <f t="shared" si="35"/>
      </c>
      <c r="AB83" s="48">
        <f t="shared" si="35"/>
      </c>
      <c r="AC83" s="48">
        <f t="shared" si="36"/>
      </c>
      <c r="AD83" s="48">
        <f t="shared" si="36"/>
      </c>
      <c r="AE83" s="48">
        <f t="shared" si="36"/>
      </c>
      <c r="AF83" s="48" t="str">
        <f t="shared" si="36"/>
        <v>ggg</v>
      </c>
      <c r="AG83" s="48">
        <f t="shared" si="36"/>
      </c>
      <c r="AH83" s="48">
        <f t="shared" si="36"/>
      </c>
      <c r="AI83" s="48">
        <f t="shared" si="36"/>
      </c>
      <c r="AJ83" s="48">
        <f t="shared" si="36"/>
      </c>
      <c r="AK83" s="48">
        <f t="shared" si="36"/>
      </c>
      <c r="AL83" s="48">
        <f t="shared" si="36"/>
      </c>
      <c r="AM83" s="48">
        <f t="shared" si="36"/>
      </c>
      <c r="AN83" s="48">
        <f t="shared" si="36"/>
      </c>
    </row>
    <row r="84" spans="3:40" ht="30" outlineLevel="1">
      <c r="C84" s="46">
        <v>61</v>
      </c>
      <c r="D84" s="41" t="s">
        <v>99</v>
      </c>
      <c r="E84" s="54">
        <v>426.9</v>
      </c>
      <c r="F84" s="43">
        <f t="shared" si="28"/>
        <v>426.9</v>
      </c>
      <c r="G84" s="41" t="s">
        <v>73</v>
      </c>
      <c r="H84" s="41" t="s">
        <v>62</v>
      </c>
      <c r="I84" s="41" t="s">
        <v>178</v>
      </c>
      <c r="J84" s="41"/>
      <c r="L84" s="41">
        <f t="shared" si="31"/>
        <v>0</v>
      </c>
      <c r="M84" s="45">
        <f t="shared" si="15"/>
        <v>1.3999999999999773</v>
      </c>
      <c r="N84" s="58">
        <f t="shared" si="16"/>
        <v>48.89999999999998</v>
      </c>
      <c r="O84" s="47">
        <f t="shared" si="17"/>
        <v>0.23333333333332953</v>
      </c>
      <c r="Q84" s="44">
        <f t="shared" si="34"/>
        <v>8.149999999999997</v>
      </c>
      <c r="R84" s="90">
        <f>COUNTIF(P$6:P84,"*")</f>
        <v>9</v>
      </c>
      <c r="S84" s="48">
        <f t="shared" si="35"/>
      </c>
      <c r="T84" s="48">
        <f t="shared" si="35"/>
      </c>
      <c r="U84" s="48">
        <f t="shared" si="35"/>
      </c>
      <c r="V84" s="48">
        <f t="shared" si="35"/>
      </c>
      <c r="W84" s="48">
        <f t="shared" si="35"/>
      </c>
      <c r="X84" s="48">
        <f t="shared" si="35"/>
      </c>
      <c r="Y84" s="48">
        <f t="shared" si="35"/>
      </c>
      <c r="Z84" s="48">
        <f t="shared" si="35"/>
      </c>
      <c r="AA84" s="48">
        <f t="shared" si="35"/>
      </c>
      <c r="AB84" s="48">
        <f t="shared" si="35"/>
      </c>
      <c r="AC84" s="48">
        <f t="shared" si="36"/>
      </c>
      <c r="AD84" s="48">
        <f t="shared" si="36"/>
      </c>
      <c r="AE84" s="48">
        <f t="shared" si="36"/>
      </c>
      <c r="AF84" s="48" t="str">
        <f t="shared" si="36"/>
        <v>ggg</v>
      </c>
      <c r="AG84" s="48">
        <f t="shared" si="36"/>
      </c>
      <c r="AH84" s="48">
        <f t="shared" si="36"/>
      </c>
      <c r="AI84" s="48">
        <f t="shared" si="36"/>
      </c>
      <c r="AJ84" s="48">
        <f t="shared" si="36"/>
      </c>
      <c r="AK84" s="48">
        <f t="shared" si="36"/>
      </c>
      <c r="AL84" s="48">
        <f t="shared" si="36"/>
      </c>
      <c r="AM84" s="48">
        <f t="shared" si="36"/>
      </c>
      <c r="AN84" s="48">
        <f t="shared" si="36"/>
      </c>
    </row>
    <row r="85" spans="3:40" ht="15.75" outlineLevel="1">
      <c r="C85" s="46">
        <v>60</v>
      </c>
      <c r="D85" s="41" t="s">
        <v>100</v>
      </c>
      <c r="E85" s="54">
        <v>431.2</v>
      </c>
      <c r="F85" s="43">
        <f t="shared" si="28"/>
        <v>431.2</v>
      </c>
      <c r="G85" s="41"/>
      <c r="H85" s="41"/>
      <c r="I85" s="41"/>
      <c r="J85" s="41"/>
      <c r="L85" s="41">
        <f t="shared" si="31"/>
        <v>0</v>
      </c>
      <c r="M85" s="45">
        <f t="shared" si="15"/>
        <v>4.300000000000011</v>
      </c>
      <c r="N85" s="58">
        <f t="shared" si="16"/>
        <v>53.19999999999999</v>
      </c>
      <c r="O85" s="47">
        <f t="shared" si="17"/>
        <v>0.7166666666666686</v>
      </c>
      <c r="P85" s="46" t="s">
        <v>193</v>
      </c>
      <c r="Q85" s="44">
        <f t="shared" si="34"/>
        <v>8.866666666666665</v>
      </c>
      <c r="R85" s="90">
        <f>COUNTIF(P$6:P85,"*")</f>
        <v>10</v>
      </c>
      <c r="S85" s="48">
        <f t="shared" si="35"/>
      </c>
      <c r="T85" s="48">
        <f t="shared" si="35"/>
      </c>
      <c r="U85" s="48">
        <f t="shared" si="35"/>
      </c>
      <c r="V85" s="48">
        <f t="shared" si="35"/>
      </c>
      <c r="W85" s="48">
        <f t="shared" si="35"/>
      </c>
      <c r="X85" s="48">
        <f t="shared" si="35"/>
      </c>
      <c r="Y85" s="48">
        <f t="shared" si="35"/>
      </c>
      <c r="Z85" s="48">
        <f t="shared" si="35"/>
      </c>
      <c r="AA85" s="48">
        <f t="shared" si="35"/>
      </c>
      <c r="AB85" s="48">
        <f t="shared" si="35"/>
      </c>
      <c r="AC85" s="48">
        <f t="shared" si="36"/>
      </c>
      <c r="AD85" s="48">
        <f t="shared" si="36"/>
      </c>
      <c r="AE85" s="48">
        <f t="shared" si="36"/>
      </c>
      <c r="AF85" s="48">
        <f t="shared" si="36"/>
      </c>
      <c r="AG85" s="48" t="str">
        <f t="shared" si="36"/>
        <v>ggg</v>
      </c>
      <c r="AH85" s="48">
        <f t="shared" si="36"/>
      </c>
      <c r="AI85" s="48">
        <f t="shared" si="36"/>
      </c>
      <c r="AJ85" s="48">
        <f t="shared" si="36"/>
      </c>
      <c r="AK85" s="48">
        <f t="shared" si="36"/>
      </c>
      <c r="AL85" s="48">
        <f t="shared" si="36"/>
      </c>
      <c r="AM85" s="48">
        <f t="shared" si="36"/>
      </c>
      <c r="AN85" s="48">
        <f t="shared" si="36"/>
      </c>
    </row>
    <row r="86" spans="3:40" ht="15.75" outlineLevel="1">
      <c r="C86" s="46">
        <v>59</v>
      </c>
      <c r="D86" s="41" t="s">
        <v>102</v>
      </c>
      <c r="E86" s="54">
        <v>454.6</v>
      </c>
      <c r="F86" s="43">
        <f t="shared" si="28"/>
        <v>454.6</v>
      </c>
      <c r="G86" s="41"/>
      <c r="H86" s="41"/>
      <c r="I86" s="41"/>
      <c r="J86" s="41"/>
      <c r="L86" s="41">
        <f t="shared" si="31"/>
        <v>0</v>
      </c>
      <c r="M86" s="45">
        <f t="shared" si="15"/>
        <v>23.400000000000034</v>
      </c>
      <c r="N86" s="58">
        <f t="shared" si="16"/>
        <v>0</v>
      </c>
      <c r="O86" s="47">
        <f t="shared" si="17"/>
        <v>3.9000000000000057</v>
      </c>
      <c r="Q86" s="44">
        <f t="shared" si="34"/>
        <v>3.9000000000000057</v>
      </c>
      <c r="R86" s="90">
        <f>COUNTIF(P$6:P86,"*")</f>
        <v>10</v>
      </c>
      <c r="S86" s="48">
        <f t="shared" si="35"/>
      </c>
      <c r="T86" s="48">
        <f t="shared" si="35"/>
      </c>
      <c r="U86" s="48">
        <f t="shared" si="35"/>
      </c>
      <c r="V86" s="48">
        <f t="shared" si="35"/>
      </c>
      <c r="W86" s="48">
        <f t="shared" si="35"/>
      </c>
      <c r="X86" s="48">
        <f t="shared" si="35"/>
      </c>
      <c r="Y86" s="48">
        <f t="shared" si="35"/>
      </c>
      <c r="Z86" s="48">
        <f t="shared" si="35"/>
      </c>
      <c r="AA86" s="48">
        <f t="shared" si="35"/>
      </c>
      <c r="AB86" s="48">
        <f t="shared" si="35"/>
      </c>
      <c r="AC86" s="48">
        <f t="shared" si="36"/>
      </c>
      <c r="AD86" s="48">
        <f t="shared" si="36"/>
      </c>
      <c r="AE86" s="48">
        <f t="shared" si="36"/>
      </c>
      <c r="AF86" s="48">
        <f t="shared" si="36"/>
      </c>
      <c r="AG86" s="48" t="str">
        <f t="shared" si="36"/>
        <v>ggg</v>
      </c>
      <c r="AH86" s="48">
        <f t="shared" si="36"/>
      </c>
      <c r="AI86" s="48">
        <f t="shared" si="36"/>
      </c>
      <c r="AJ86" s="48">
        <f t="shared" si="36"/>
      </c>
      <c r="AK86" s="48">
        <f t="shared" si="36"/>
      </c>
      <c r="AL86" s="48">
        <f t="shared" si="36"/>
      </c>
      <c r="AM86" s="48">
        <f t="shared" si="36"/>
      </c>
      <c r="AN86" s="48">
        <f t="shared" si="36"/>
      </c>
    </row>
    <row r="87" spans="3:40" ht="15.75" outlineLevel="1">
      <c r="C87" s="46">
        <v>58</v>
      </c>
      <c r="D87" s="41" t="s">
        <v>103</v>
      </c>
      <c r="E87" s="54">
        <v>463.6</v>
      </c>
      <c r="F87" s="43">
        <f t="shared" si="28"/>
        <v>463.6</v>
      </c>
      <c r="G87" s="41"/>
      <c r="H87" s="41"/>
      <c r="I87" s="41"/>
      <c r="J87" s="41"/>
      <c r="L87" s="41">
        <f t="shared" si="31"/>
        <v>0</v>
      </c>
      <c r="M87" s="45">
        <f t="shared" si="15"/>
        <v>9</v>
      </c>
      <c r="N87" s="58">
        <f t="shared" si="16"/>
        <v>9</v>
      </c>
      <c r="O87" s="47">
        <f t="shared" si="17"/>
        <v>1.5</v>
      </c>
      <c r="Q87" s="44">
        <f t="shared" si="34"/>
        <v>5.400000000000006</v>
      </c>
      <c r="R87" s="90">
        <f>COUNTIF(P$6:P87,"*")</f>
        <v>10</v>
      </c>
      <c r="S87" s="48">
        <f t="shared" si="35"/>
      </c>
      <c r="T87" s="48">
        <f t="shared" si="35"/>
      </c>
      <c r="U87" s="48">
        <f t="shared" si="35"/>
      </c>
      <c r="V87" s="48">
        <f t="shared" si="35"/>
      </c>
      <c r="W87" s="48">
        <f t="shared" si="35"/>
      </c>
      <c r="X87" s="48">
        <f t="shared" si="35"/>
      </c>
      <c r="Y87" s="48">
        <f t="shared" si="35"/>
      </c>
      <c r="Z87" s="48">
        <f t="shared" si="35"/>
      </c>
      <c r="AA87" s="48">
        <f t="shared" si="35"/>
      </c>
      <c r="AB87" s="48">
        <f t="shared" si="35"/>
      </c>
      <c r="AC87" s="48">
        <f t="shared" si="36"/>
      </c>
      <c r="AD87" s="48">
        <f t="shared" si="36"/>
      </c>
      <c r="AE87" s="48">
        <f t="shared" si="36"/>
      </c>
      <c r="AF87" s="48">
        <f t="shared" si="36"/>
      </c>
      <c r="AG87" s="48" t="str">
        <f t="shared" si="36"/>
        <v>ggg</v>
      </c>
      <c r="AH87" s="48">
        <f t="shared" si="36"/>
      </c>
      <c r="AI87" s="48">
        <f t="shared" si="36"/>
      </c>
      <c r="AJ87" s="48">
        <f t="shared" si="36"/>
      </c>
      <c r="AK87" s="48">
        <f t="shared" si="36"/>
      </c>
      <c r="AL87" s="48">
        <f t="shared" si="36"/>
      </c>
      <c r="AM87" s="48">
        <f t="shared" si="36"/>
      </c>
      <c r="AN87" s="48">
        <f t="shared" si="36"/>
      </c>
    </row>
    <row r="88" spans="3:40" ht="30" outlineLevel="1">
      <c r="C88" s="46">
        <v>57</v>
      </c>
      <c r="D88" s="41" t="s">
        <v>105</v>
      </c>
      <c r="E88" s="54">
        <v>464</v>
      </c>
      <c r="F88" s="43">
        <f t="shared" si="28"/>
        <v>464</v>
      </c>
      <c r="G88" s="41" t="s">
        <v>70</v>
      </c>
      <c r="H88" s="41"/>
      <c r="I88" s="41"/>
      <c r="J88" s="41" t="s">
        <v>192</v>
      </c>
      <c r="K88" s="44">
        <f>E88-E82</f>
        <v>39.30000000000001</v>
      </c>
      <c r="L88" s="41">
        <f t="shared" si="31"/>
        <v>0.75</v>
      </c>
      <c r="M88" s="45">
        <f t="shared" si="15"/>
        <v>0.39999999999997726</v>
      </c>
      <c r="N88" s="58">
        <f t="shared" si="16"/>
        <v>9.399999999999977</v>
      </c>
      <c r="O88" s="47">
        <f t="shared" si="17"/>
        <v>0.06666666666666288</v>
      </c>
      <c r="Q88" s="44">
        <f t="shared" si="34"/>
        <v>5.466666666666669</v>
      </c>
      <c r="R88" s="90">
        <f>COUNTIF(P$6:P88,"*")</f>
        <v>10</v>
      </c>
      <c r="S88" s="48">
        <f t="shared" si="35"/>
      </c>
      <c r="T88" s="48">
        <f t="shared" si="35"/>
      </c>
      <c r="U88" s="48">
        <f t="shared" si="35"/>
      </c>
      <c r="V88" s="48">
        <f t="shared" si="35"/>
      </c>
      <c r="W88" s="48">
        <f t="shared" si="35"/>
      </c>
      <c r="X88" s="48">
        <f t="shared" si="35"/>
      </c>
      <c r="Y88" s="48">
        <f t="shared" si="35"/>
      </c>
      <c r="Z88" s="48">
        <f t="shared" si="35"/>
      </c>
      <c r="AA88" s="48">
        <f t="shared" si="35"/>
      </c>
      <c r="AB88" s="48">
        <f t="shared" si="35"/>
      </c>
      <c r="AC88" s="48">
        <f t="shared" si="36"/>
      </c>
      <c r="AD88" s="48">
        <f t="shared" si="36"/>
      </c>
      <c r="AE88" s="48">
        <f t="shared" si="36"/>
      </c>
      <c r="AF88" s="48">
        <f t="shared" si="36"/>
      </c>
      <c r="AG88" s="48" t="str">
        <f t="shared" si="36"/>
        <v>ggg</v>
      </c>
      <c r="AH88" s="48">
        <f t="shared" si="36"/>
      </c>
      <c r="AI88" s="48">
        <f t="shared" si="36"/>
      </c>
      <c r="AJ88" s="48">
        <f t="shared" si="36"/>
      </c>
      <c r="AK88" s="48">
        <f t="shared" si="36"/>
      </c>
      <c r="AL88" s="48">
        <f t="shared" si="36"/>
      </c>
      <c r="AM88" s="48">
        <f t="shared" si="36"/>
      </c>
      <c r="AN88" s="48">
        <f t="shared" si="36"/>
      </c>
    </row>
    <row r="89" spans="3:40" ht="30" outlineLevel="1">
      <c r="C89" s="46">
        <v>56</v>
      </c>
      <c r="D89" s="41" t="s">
        <v>105</v>
      </c>
      <c r="E89" s="54">
        <v>464</v>
      </c>
      <c r="F89" s="43">
        <f t="shared" si="28"/>
        <v>464</v>
      </c>
      <c r="G89" s="41" t="s">
        <v>66</v>
      </c>
      <c r="H89" s="41"/>
      <c r="I89" s="41"/>
      <c r="J89" s="41"/>
      <c r="L89" s="41">
        <f t="shared" si="31"/>
        <v>0</v>
      </c>
      <c r="M89" s="45">
        <f t="shared" si="15"/>
        <v>0</v>
      </c>
      <c r="N89" s="58">
        <f t="shared" si="16"/>
        <v>9.399999999999977</v>
      </c>
      <c r="O89" s="47">
        <f t="shared" si="17"/>
        <v>0.75</v>
      </c>
      <c r="Q89" s="44">
        <f t="shared" si="34"/>
        <v>6.216666666666669</v>
      </c>
      <c r="R89" s="90">
        <f>COUNTIF(P$6:P89,"*")</f>
        <v>10</v>
      </c>
      <c r="S89" s="48">
        <f t="shared" si="35"/>
      </c>
      <c r="T89" s="48">
        <f t="shared" si="35"/>
      </c>
      <c r="U89" s="48">
        <f t="shared" si="35"/>
      </c>
      <c r="V89" s="48">
        <f t="shared" si="35"/>
      </c>
      <c r="W89" s="48">
        <f t="shared" si="35"/>
      </c>
      <c r="X89" s="48">
        <f t="shared" si="35"/>
      </c>
      <c r="Y89" s="48">
        <f t="shared" si="35"/>
      </c>
      <c r="Z89" s="48">
        <f t="shared" si="35"/>
      </c>
      <c r="AA89" s="48">
        <f t="shared" si="35"/>
      </c>
      <c r="AB89" s="48">
        <f t="shared" si="35"/>
      </c>
      <c r="AC89" s="48">
        <f t="shared" si="36"/>
      </c>
      <c r="AD89" s="48">
        <f t="shared" si="36"/>
      </c>
      <c r="AE89" s="48">
        <f t="shared" si="36"/>
      </c>
      <c r="AF89" s="48">
        <f t="shared" si="36"/>
      </c>
      <c r="AG89" s="48" t="str">
        <f t="shared" si="36"/>
        <v>ggg</v>
      </c>
      <c r="AH89" s="48">
        <f t="shared" si="36"/>
      </c>
      <c r="AI89" s="48">
        <f t="shared" si="36"/>
      </c>
      <c r="AJ89" s="48">
        <f t="shared" si="36"/>
      </c>
      <c r="AK89" s="48">
        <f t="shared" si="36"/>
      </c>
      <c r="AL89" s="48">
        <f t="shared" si="36"/>
      </c>
      <c r="AM89" s="48">
        <f t="shared" si="36"/>
      </c>
      <c r="AN89" s="48">
        <f t="shared" si="36"/>
      </c>
    </row>
    <row r="90" spans="3:40" ht="30" outlineLevel="1">
      <c r="C90" s="46">
        <v>55</v>
      </c>
      <c r="D90" s="41" t="s">
        <v>105</v>
      </c>
      <c r="E90" s="54">
        <v>464</v>
      </c>
      <c r="F90" s="43">
        <f t="shared" si="28"/>
        <v>464</v>
      </c>
      <c r="G90" s="41" t="s">
        <v>68</v>
      </c>
      <c r="H90" s="41" t="s">
        <v>62</v>
      </c>
      <c r="I90" s="41"/>
      <c r="J90" s="41"/>
      <c r="L90" s="41">
        <f t="shared" si="31"/>
        <v>0</v>
      </c>
      <c r="M90" s="45">
        <f t="shared" si="15"/>
        <v>0</v>
      </c>
      <c r="N90" s="58">
        <f t="shared" si="16"/>
        <v>9.399999999999977</v>
      </c>
      <c r="O90" s="47">
        <f t="shared" si="17"/>
        <v>0</v>
      </c>
      <c r="Q90" s="44">
        <f t="shared" si="34"/>
        <v>6.216666666666669</v>
      </c>
      <c r="R90" s="90">
        <f>COUNTIF(P$6:P90,"*")</f>
        <v>10</v>
      </c>
      <c r="S90" s="48">
        <f t="shared" si="35"/>
      </c>
      <c r="T90" s="48">
        <f t="shared" si="35"/>
      </c>
      <c r="U90" s="48">
        <f t="shared" si="35"/>
      </c>
      <c r="V90" s="48">
        <f t="shared" si="35"/>
      </c>
      <c r="W90" s="48">
        <f t="shared" si="35"/>
      </c>
      <c r="X90" s="48">
        <f t="shared" si="35"/>
      </c>
      <c r="Y90" s="48">
        <f t="shared" si="35"/>
      </c>
      <c r="Z90" s="48">
        <f t="shared" si="35"/>
      </c>
      <c r="AA90" s="48">
        <f t="shared" si="35"/>
      </c>
      <c r="AB90" s="48">
        <f t="shared" si="35"/>
      </c>
      <c r="AC90" s="48">
        <f t="shared" si="36"/>
      </c>
      <c r="AD90" s="48">
        <f t="shared" si="36"/>
      </c>
      <c r="AE90" s="48">
        <f t="shared" si="36"/>
      </c>
      <c r="AF90" s="48">
        <f t="shared" si="36"/>
      </c>
      <c r="AG90" s="48" t="str">
        <f t="shared" si="36"/>
        <v>ggg</v>
      </c>
      <c r="AH90" s="48">
        <f t="shared" si="36"/>
      </c>
      <c r="AI90" s="48">
        <f t="shared" si="36"/>
      </c>
      <c r="AJ90" s="48">
        <f t="shared" si="36"/>
      </c>
      <c r="AK90" s="48">
        <f t="shared" si="36"/>
      </c>
      <c r="AL90" s="48">
        <f t="shared" si="36"/>
      </c>
      <c r="AM90" s="48">
        <f t="shared" si="36"/>
      </c>
      <c r="AN90" s="48">
        <f t="shared" si="36"/>
      </c>
    </row>
    <row r="91" spans="3:40" ht="30" outlineLevel="1">
      <c r="C91" s="46">
        <v>54</v>
      </c>
      <c r="D91" s="41" t="s">
        <v>105</v>
      </c>
      <c r="E91" s="54">
        <v>464</v>
      </c>
      <c r="F91" s="43">
        <f t="shared" si="28"/>
        <v>464</v>
      </c>
      <c r="G91" s="41"/>
      <c r="H91" s="41"/>
      <c r="I91" s="41"/>
      <c r="J91" s="41"/>
      <c r="L91" s="41">
        <f t="shared" si="31"/>
        <v>0</v>
      </c>
      <c r="M91" s="45">
        <f t="shared" si="15"/>
        <v>0</v>
      </c>
      <c r="N91" s="58">
        <f t="shared" si="16"/>
        <v>9.399999999999977</v>
      </c>
      <c r="O91" s="47">
        <f t="shared" si="17"/>
        <v>0</v>
      </c>
      <c r="Q91" s="44">
        <f t="shared" si="34"/>
        <v>6.216666666666669</v>
      </c>
      <c r="R91" s="90">
        <f>COUNTIF(P$6:P91,"*")</f>
        <v>10</v>
      </c>
      <c r="S91" s="48">
        <f t="shared" si="35"/>
      </c>
      <c r="T91" s="48">
        <f t="shared" si="35"/>
      </c>
      <c r="U91" s="48">
        <f t="shared" si="35"/>
      </c>
      <c r="V91" s="48">
        <f t="shared" si="35"/>
      </c>
      <c r="W91" s="48">
        <f t="shared" si="35"/>
      </c>
      <c r="X91" s="48">
        <f t="shared" si="35"/>
      </c>
      <c r="Y91" s="48">
        <f t="shared" si="35"/>
      </c>
      <c r="Z91" s="48">
        <f t="shared" si="35"/>
      </c>
      <c r="AA91" s="48">
        <f t="shared" si="35"/>
      </c>
      <c r="AB91" s="48">
        <f t="shared" si="35"/>
      </c>
      <c r="AC91" s="48">
        <f t="shared" si="36"/>
      </c>
      <c r="AD91" s="48">
        <f t="shared" si="36"/>
      </c>
      <c r="AE91" s="48">
        <f t="shared" si="36"/>
      </c>
      <c r="AF91" s="48">
        <f t="shared" si="36"/>
      </c>
      <c r="AG91" s="48" t="str">
        <f t="shared" si="36"/>
        <v>ggg</v>
      </c>
      <c r="AH91" s="48">
        <f t="shared" si="36"/>
      </c>
      <c r="AI91" s="48">
        <f t="shared" si="36"/>
      </c>
      <c r="AJ91" s="48">
        <f t="shared" si="36"/>
      </c>
      <c r="AK91" s="48">
        <f t="shared" si="36"/>
      </c>
      <c r="AL91" s="48">
        <f t="shared" si="36"/>
      </c>
      <c r="AM91" s="48">
        <f t="shared" si="36"/>
      </c>
      <c r="AN91" s="48">
        <f t="shared" si="36"/>
      </c>
    </row>
    <row r="92" spans="3:40" ht="15.75" outlineLevel="1">
      <c r="C92" s="46">
        <v>53</v>
      </c>
      <c r="D92" s="41" t="s">
        <v>106</v>
      </c>
      <c r="E92" s="52">
        <v>471</v>
      </c>
      <c r="F92" s="43">
        <f t="shared" si="28"/>
        <v>471</v>
      </c>
      <c r="G92" s="41"/>
      <c r="H92" s="41"/>
      <c r="I92" s="41"/>
      <c r="J92" s="41"/>
      <c r="L92" s="41">
        <f t="shared" si="31"/>
        <v>0</v>
      </c>
      <c r="M92" s="45">
        <f t="shared" si="15"/>
        <v>7</v>
      </c>
      <c r="N92" s="58">
        <f t="shared" si="16"/>
        <v>16.399999999999977</v>
      </c>
      <c r="O92" s="47">
        <f t="shared" si="17"/>
        <v>1.1666666666666667</v>
      </c>
      <c r="Q92" s="44">
        <f t="shared" si="34"/>
        <v>7.3833333333333355</v>
      </c>
      <c r="R92" s="90">
        <f>COUNTIF(P$6:P92,"*")</f>
        <v>10</v>
      </c>
      <c r="S92" s="48">
        <f aca="true" t="shared" si="37" ref="S92:AB101">IF(($R92)=S$6,"ggg","")</f>
      </c>
      <c r="T92" s="48">
        <f t="shared" si="37"/>
      </c>
      <c r="U92" s="48">
        <f t="shared" si="37"/>
      </c>
      <c r="V92" s="48">
        <f t="shared" si="37"/>
      </c>
      <c r="W92" s="48">
        <f t="shared" si="37"/>
      </c>
      <c r="X92" s="48">
        <f t="shared" si="37"/>
      </c>
      <c r="Y92" s="48">
        <f t="shared" si="37"/>
      </c>
      <c r="Z92" s="48">
        <f t="shared" si="37"/>
      </c>
      <c r="AA92" s="48">
        <f t="shared" si="37"/>
      </c>
      <c r="AB92" s="48">
        <f t="shared" si="37"/>
      </c>
      <c r="AC92" s="48">
        <f aca="true" t="shared" si="38" ref="AC92:AN101">IF(($R92)=AC$6,"ggg","")</f>
      </c>
      <c r="AD92" s="48">
        <f t="shared" si="38"/>
      </c>
      <c r="AE92" s="48">
        <f t="shared" si="38"/>
      </c>
      <c r="AF92" s="48">
        <f t="shared" si="38"/>
      </c>
      <c r="AG92" s="48" t="str">
        <f t="shared" si="38"/>
        <v>ggg</v>
      </c>
      <c r="AH92" s="48">
        <f t="shared" si="38"/>
      </c>
      <c r="AI92" s="48">
        <f t="shared" si="38"/>
      </c>
      <c r="AJ92" s="48">
        <f t="shared" si="38"/>
      </c>
      <c r="AK92" s="48">
        <f t="shared" si="38"/>
      </c>
      <c r="AL92" s="48">
        <f t="shared" si="38"/>
      </c>
      <c r="AM92" s="48">
        <f t="shared" si="38"/>
      </c>
      <c r="AN92" s="48">
        <f t="shared" si="38"/>
      </c>
    </row>
    <row r="93" spans="3:40" ht="15.75" outlineLevel="1">
      <c r="C93" s="46">
        <v>52</v>
      </c>
      <c r="D93" s="41" t="s">
        <v>108</v>
      </c>
      <c r="E93" s="52">
        <v>471.4</v>
      </c>
      <c r="F93" s="43">
        <f t="shared" si="28"/>
        <v>471.4</v>
      </c>
      <c r="G93" s="41" t="s">
        <v>61</v>
      </c>
      <c r="H93" s="41" t="s">
        <v>62</v>
      </c>
      <c r="I93" s="41"/>
      <c r="J93" s="41"/>
      <c r="L93" s="41">
        <f t="shared" si="31"/>
        <v>0</v>
      </c>
      <c r="M93" s="45">
        <f t="shared" si="15"/>
        <v>0.39999999999997726</v>
      </c>
      <c r="N93" s="58">
        <f t="shared" si="16"/>
        <v>16.799999999999955</v>
      </c>
      <c r="O93" s="47">
        <f t="shared" si="17"/>
        <v>0.06666666666666288</v>
      </c>
      <c r="Q93" s="44">
        <f t="shared" si="34"/>
        <v>7.449999999999998</v>
      </c>
      <c r="R93" s="90">
        <f>COUNTIF(P$6:P93,"*")</f>
        <v>10</v>
      </c>
      <c r="S93" s="48">
        <f t="shared" si="37"/>
      </c>
      <c r="T93" s="48">
        <f t="shared" si="37"/>
      </c>
      <c r="U93" s="48">
        <f t="shared" si="37"/>
      </c>
      <c r="V93" s="48">
        <f t="shared" si="37"/>
      </c>
      <c r="W93" s="48">
        <f t="shared" si="37"/>
      </c>
      <c r="X93" s="48">
        <f t="shared" si="37"/>
      </c>
      <c r="Y93" s="48">
        <f t="shared" si="37"/>
      </c>
      <c r="Z93" s="48">
        <f t="shared" si="37"/>
      </c>
      <c r="AA93" s="48">
        <f t="shared" si="37"/>
      </c>
      <c r="AB93" s="48">
        <f t="shared" si="37"/>
      </c>
      <c r="AC93" s="48">
        <f t="shared" si="38"/>
      </c>
      <c r="AD93" s="48">
        <f t="shared" si="38"/>
      </c>
      <c r="AE93" s="48">
        <f t="shared" si="38"/>
      </c>
      <c r="AF93" s="48">
        <f t="shared" si="38"/>
      </c>
      <c r="AG93" s="48" t="str">
        <f t="shared" si="38"/>
        <v>ggg</v>
      </c>
      <c r="AH93" s="48">
        <f t="shared" si="38"/>
      </c>
      <c r="AI93" s="48">
        <f t="shared" si="38"/>
      </c>
      <c r="AJ93" s="48">
        <f t="shared" si="38"/>
      </c>
      <c r="AK93" s="48">
        <f t="shared" si="38"/>
      </c>
      <c r="AL93" s="48">
        <f t="shared" si="38"/>
      </c>
      <c r="AM93" s="48">
        <f t="shared" si="38"/>
      </c>
      <c r="AN93" s="48">
        <f t="shared" si="38"/>
      </c>
    </row>
    <row r="94" spans="3:40" ht="15.75" outlineLevel="1">
      <c r="C94" s="46">
        <v>51</v>
      </c>
      <c r="D94" s="41" t="s">
        <v>110</v>
      </c>
      <c r="E94" s="52">
        <v>475.8</v>
      </c>
      <c r="F94" s="43">
        <f t="shared" si="28"/>
        <v>475.8</v>
      </c>
      <c r="G94" s="41" t="s">
        <v>60</v>
      </c>
      <c r="H94" s="41"/>
      <c r="I94" s="41"/>
      <c r="J94" s="41" t="s">
        <v>192</v>
      </c>
      <c r="K94" s="44">
        <f>E94-E81</f>
        <v>87.80000000000001</v>
      </c>
      <c r="L94" s="41">
        <f t="shared" si="31"/>
        <v>0.75</v>
      </c>
      <c r="M94" s="45">
        <f t="shared" si="15"/>
        <v>4.400000000000034</v>
      </c>
      <c r="N94" s="58">
        <f t="shared" si="16"/>
        <v>21.19999999999999</v>
      </c>
      <c r="O94" s="47">
        <f t="shared" si="17"/>
        <v>0.733333333333339</v>
      </c>
      <c r="Q94" s="44">
        <f t="shared" si="34"/>
        <v>8.183333333333337</v>
      </c>
      <c r="R94" s="90">
        <f>COUNTIF(P$6:P94,"*")</f>
        <v>10</v>
      </c>
      <c r="S94" s="48">
        <f t="shared" si="37"/>
      </c>
      <c r="T94" s="48">
        <f t="shared" si="37"/>
      </c>
      <c r="U94" s="48">
        <f t="shared" si="37"/>
      </c>
      <c r="V94" s="48">
        <f t="shared" si="37"/>
      </c>
      <c r="W94" s="48">
        <f t="shared" si="37"/>
      </c>
      <c r="X94" s="48">
        <f t="shared" si="37"/>
      </c>
      <c r="Y94" s="48">
        <f t="shared" si="37"/>
      </c>
      <c r="Z94" s="48">
        <f t="shared" si="37"/>
      </c>
      <c r="AA94" s="48">
        <f t="shared" si="37"/>
      </c>
      <c r="AB94" s="48">
        <f t="shared" si="37"/>
      </c>
      <c r="AC94" s="48">
        <f t="shared" si="38"/>
      </c>
      <c r="AD94" s="48">
        <f t="shared" si="38"/>
      </c>
      <c r="AE94" s="48">
        <f t="shared" si="38"/>
      </c>
      <c r="AF94" s="48">
        <f t="shared" si="38"/>
      </c>
      <c r="AG94" s="48" t="str">
        <f t="shared" si="38"/>
        <v>ggg</v>
      </c>
      <c r="AH94" s="48">
        <f t="shared" si="38"/>
      </c>
      <c r="AI94" s="48">
        <f t="shared" si="38"/>
      </c>
      <c r="AJ94" s="48">
        <f t="shared" si="38"/>
      </c>
      <c r="AK94" s="48">
        <f t="shared" si="38"/>
      </c>
      <c r="AL94" s="48">
        <f t="shared" si="38"/>
      </c>
      <c r="AM94" s="48">
        <f t="shared" si="38"/>
      </c>
      <c r="AN94" s="48">
        <f t="shared" si="38"/>
      </c>
    </row>
    <row r="95" spans="3:40" ht="15.75" outlineLevel="1">
      <c r="C95" s="46">
        <v>50</v>
      </c>
      <c r="D95" s="41" t="s">
        <v>111</v>
      </c>
      <c r="E95" s="52">
        <v>476.2</v>
      </c>
      <c r="F95" s="43">
        <f t="shared" si="28"/>
        <v>476.2</v>
      </c>
      <c r="G95" s="41" t="s">
        <v>58</v>
      </c>
      <c r="H95" s="46" t="s">
        <v>62</v>
      </c>
      <c r="I95" s="41" t="s">
        <v>178</v>
      </c>
      <c r="J95" s="41"/>
      <c r="L95" s="41">
        <f t="shared" si="31"/>
        <v>0</v>
      </c>
      <c r="M95" s="45">
        <f t="shared" si="15"/>
        <v>0.39999999999997726</v>
      </c>
      <c r="N95" s="58">
        <f t="shared" si="16"/>
        <v>21.599999999999966</v>
      </c>
      <c r="O95" s="47">
        <f t="shared" si="17"/>
        <v>0.8166666666666629</v>
      </c>
      <c r="Q95" s="44">
        <f t="shared" si="34"/>
        <v>9</v>
      </c>
      <c r="R95" s="90">
        <f>COUNTIF(P$6:P95,"*")</f>
        <v>10</v>
      </c>
      <c r="S95" s="48">
        <f t="shared" si="37"/>
      </c>
      <c r="T95" s="48">
        <f t="shared" si="37"/>
      </c>
      <c r="U95" s="48">
        <f t="shared" si="37"/>
      </c>
      <c r="V95" s="48">
        <f t="shared" si="37"/>
      </c>
      <c r="W95" s="48">
        <f t="shared" si="37"/>
      </c>
      <c r="X95" s="48">
        <f t="shared" si="37"/>
      </c>
      <c r="Y95" s="48">
        <f t="shared" si="37"/>
      </c>
      <c r="Z95" s="48">
        <f t="shared" si="37"/>
      </c>
      <c r="AA95" s="48">
        <f t="shared" si="37"/>
      </c>
      <c r="AB95" s="48">
        <f t="shared" si="37"/>
      </c>
      <c r="AC95" s="48">
        <f t="shared" si="38"/>
      </c>
      <c r="AD95" s="48">
        <f t="shared" si="38"/>
      </c>
      <c r="AE95" s="48">
        <f t="shared" si="38"/>
      </c>
      <c r="AF95" s="48">
        <f t="shared" si="38"/>
      </c>
      <c r="AG95" s="48" t="str">
        <f t="shared" si="38"/>
        <v>ggg</v>
      </c>
      <c r="AH95" s="48">
        <f t="shared" si="38"/>
      </c>
      <c r="AI95" s="48">
        <f t="shared" si="38"/>
      </c>
      <c r="AJ95" s="48">
        <f t="shared" si="38"/>
      </c>
      <c r="AK95" s="48">
        <f t="shared" si="38"/>
      </c>
      <c r="AL95" s="48">
        <f t="shared" si="38"/>
      </c>
      <c r="AM95" s="48">
        <f t="shared" si="38"/>
      </c>
      <c r="AN95" s="48">
        <f t="shared" si="38"/>
      </c>
    </row>
    <row r="96" spans="3:40" ht="15.75" outlineLevel="1">
      <c r="C96" s="46">
        <v>49</v>
      </c>
      <c r="D96" s="41" t="s">
        <v>112</v>
      </c>
      <c r="E96" s="52">
        <v>477.5</v>
      </c>
      <c r="F96" s="43">
        <f t="shared" si="28"/>
        <v>477.5</v>
      </c>
      <c r="G96" s="41"/>
      <c r="H96" s="41"/>
      <c r="I96" s="41"/>
      <c r="J96" s="41"/>
      <c r="L96" s="41">
        <f t="shared" si="31"/>
        <v>0</v>
      </c>
      <c r="M96" s="45">
        <f aca="true" t="shared" si="39" ref="M96:M139">E96-E95</f>
        <v>1.3000000000000114</v>
      </c>
      <c r="N96" s="58">
        <f aca="true" t="shared" si="40" ref="N96:N139">IF(P95="*",0,M96+N95)</f>
        <v>22.899999999999977</v>
      </c>
      <c r="O96" s="47">
        <f aca="true" t="shared" si="41" ref="O96:O139">(M96)/$Y$1+L95</f>
        <v>0.21666666666666856</v>
      </c>
      <c r="Q96" s="44">
        <f t="shared" si="34"/>
        <v>9.216666666666669</v>
      </c>
      <c r="R96" s="90">
        <f>COUNTIF(P$6:P96,"*")</f>
        <v>10</v>
      </c>
      <c r="S96" s="48">
        <f t="shared" si="37"/>
      </c>
      <c r="T96" s="48">
        <f t="shared" si="37"/>
      </c>
      <c r="U96" s="48">
        <f t="shared" si="37"/>
      </c>
      <c r="V96" s="48">
        <f t="shared" si="37"/>
      </c>
      <c r="W96" s="48">
        <f t="shared" si="37"/>
      </c>
      <c r="X96" s="48">
        <f t="shared" si="37"/>
      </c>
      <c r="Y96" s="48">
        <f t="shared" si="37"/>
      </c>
      <c r="Z96" s="48">
        <f t="shared" si="37"/>
      </c>
      <c r="AA96" s="48">
        <f t="shared" si="37"/>
      </c>
      <c r="AB96" s="48">
        <f t="shared" si="37"/>
      </c>
      <c r="AC96" s="48">
        <f t="shared" si="38"/>
      </c>
      <c r="AD96" s="48">
        <f t="shared" si="38"/>
      </c>
      <c r="AE96" s="48">
        <f t="shared" si="38"/>
      </c>
      <c r="AF96" s="48">
        <f t="shared" si="38"/>
      </c>
      <c r="AG96" s="48" t="str">
        <f t="shared" si="38"/>
        <v>ggg</v>
      </c>
      <c r="AH96" s="48">
        <f t="shared" si="38"/>
      </c>
      <c r="AI96" s="48">
        <f t="shared" si="38"/>
      </c>
      <c r="AJ96" s="48">
        <f t="shared" si="38"/>
      </c>
      <c r="AK96" s="48">
        <f t="shared" si="38"/>
      </c>
      <c r="AL96" s="48">
        <f t="shared" si="38"/>
      </c>
      <c r="AM96" s="48">
        <f t="shared" si="38"/>
      </c>
      <c r="AN96" s="48">
        <f t="shared" si="38"/>
      </c>
    </row>
    <row r="97" spans="3:40" ht="15.75" outlineLevel="1">
      <c r="C97" s="46">
        <v>48</v>
      </c>
      <c r="D97" s="53" t="s">
        <v>117</v>
      </c>
      <c r="E97" s="52">
        <v>478.4</v>
      </c>
      <c r="F97" s="43">
        <f t="shared" si="28"/>
        <v>478.4</v>
      </c>
      <c r="G97" s="41" t="s">
        <v>190</v>
      </c>
      <c r="H97" s="41" t="s">
        <v>62</v>
      </c>
      <c r="I97" s="41"/>
      <c r="J97" s="41"/>
      <c r="L97" s="41">
        <f t="shared" si="31"/>
        <v>0</v>
      </c>
      <c r="M97" s="45">
        <f t="shared" si="39"/>
        <v>0.8999999999999773</v>
      </c>
      <c r="N97" s="58">
        <f t="shared" si="40"/>
        <v>23.799999999999955</v>
      </c>
      <c r="O97" s="47">
        <f t="shared" si="41"/>
        <v>0.14999999999999622</v>
      </c>
      <c r="Q97" s="44">
        <f t="shared" si="34"/>
        <v>9.366666666666665</v>
      </c>
      <c r="R97" s="90">
        <f>COUNTIF(P$6:P97,"*")</f>
        <v>10</v>
      </c>
      <c r="S97" s="48">
        <f t="shared" si="37"/>
      </c>
      <c r="T97" s="48">
        <f t="shared" si="37"/>
      </c>
      <c r="U97" s="48">
        <f t="shared" si="37"/>
      </c>
      <c r="V97" s="48">
        <f t="shared" si="37"/>
      </c>
      <c r="W97" s="48">
        <f t="shared" si="37"/>
      </c>
      <c r="X97" s="48">
        <f t="shared" si="37"/>
      </c>
      <c r="Y97" s="48">
        <f t="shared" si="37"/>
      </c>
      <c r="Z97" s="48">
        <f t="shared" si="37"/>
      </c>
      <c r="AA97" s="48">
        <f t="shared" si="37"/>
      </c>
      <c r="AB97" s="48">
        <f t="shared" si="37"/>
      </c>
      <c r="AC97" s="48">
        <f t="shared" si="38"/>
      </c>
      <c r="AD97" s="48">
        <f t="shared" si="38"/>
      </c>
      <c r="AE97" s="48">
        <f t="shared" si="38"/>
      </c>
      <c r="AF97" s="48">
        <f t="shared" si="38"/>
      </c>
      <c r="AG97" s="48" t="str">
        <f t="shared" si="38"/>
        <v>ggg</v>
      </c>
      <c r="AH97" s="48">
        <f t="shared" si="38"/>
      </c>
      <c r="AI97" s="48">
        <f t="shared" si="38"/>
      </c>
      <c r="AJ97" s="48">
        <f t="shared" si="38"/>
      </c>
      <c r="AK97" s="48">
        <f t="shared" si="38"/>
      </c>
      <c r="AL97" s="48">
        <f t="shared" si="38"/>
      </c>
      <c r="AM97" s="48">
        <f t="shared" si="38"/>
      </c>
      <c r="AN97" s="48">
        <f t="shared" si="38"/>
      </c>
    </row>
    <row r="98" spans="3:40" ht="15.75" outlineLevel="1">
      <c r="C98" s="46">
        <v>47</v>
      </c>
      <c r="D98" s="53" t="s">
        <v>116</v>
      </c>
      <c r="E98" s="52">
        <v>478.4</v>
      </c>
      <c r="F98" s="43">
        <f t="shared" si="28"/>
        <v>478.4</v>
      </c>
      <c r="G98" s="41"/>
      <c r="H98" s="41"/>
      <c r="I98" s="41"/>
      <c r="J98" s="41"/>
      <c r="L98" s="41">
        <f aca="true" t="shared" si="42" ref="L98:L129">IF(J98="L&amp;D",0.75,0)</f>
        <v>0</v>
      </c>
      <c r="M98" s="45">
        <f t="shared" si="39"/>
        <v>0</v>
      </c>
      <c r="N98" s="58">
        <f t="shared" si="40"/>
        <v>23.799999999999955</v>
      </c>
      <c r="O98" s="47">
        <f t="shared" si="41"/>
        <v>0</v>
      </c>
      <c r="Q98" s="44">
        <f t="shared" si="34"/>
        <v>9.366666666666665</v>
      </c>
      <c r="R98" s="90">
        <f>COUNTIF(P$6:P98,"*")</f>
        <v>10</v>
      </c>
      <c r="S98" s="48">
        <f t="shared" si="37"/>
      </c>
      <c r="T98" s="48">
        <f t="shared" si="37"/>
      </c>
      <c r="U98" s="48">
        <f t="shared" si="37"/>
      </c>
      <c r="V98" s="48">
        <f t="shared" si="37"/>
      </c>
      <c r="W98" s="48">
        <f t="shared" si="37"/>
      </c>
      <c r="X98" s="48">
        <f t="shared" si="37"/>
      </c>
      <c r="Y98" s="48">
        <f t="shared" si="37"/>
      </c>
      <c r="Z98" s="48">
        <f t="shared" si="37"/>
      </c>
      <c r="AA98" s="48">
        <f t="shared" si="37"/>
      </c>
      <c r="AB98" s="48">
        <f t="shared" si="37"/>
      </c>
      <c r="AC98" s="48">
        <f t="shared" si="38"/>
      </c>
      <c r="AD98" s="48">
        <f t="shared" si="38"/>
      </c>
      <c r="AE98" s="48">
        <f t="shared" si="38"/>
      </c>
      <c r="AF98" s="48">
        <f t="shared" si="38"/>
      </c>
      <c r="AG98" s="48" t="str">
        <f t="shared" si="38"/>
        <v>ggg</v>
      </c>
      <c r="AH98" s="48">
        <f t="shared" si="38"/>
      </c>
      <c r="AI98" s="48">
        <f t="shared" si="38"/>
      </c>
      <c r="AJ98" s="48">
        <f t="shared" si="38"/>
      </c>
      <c r="AK98" s="48">
        <f t="shared" si="38"/>
      </c>
      <c r="AL98" s="48">
        <f t="shared" si="38"/>
      </c>
      <c r="AM98" s="48">
        <f t="shared" si="38"/>
      </c>
      <c r="AN98" s="48">
        <f t="shared" si="38"/>
      </c>
    </row>
    <row r="99" spans="3:40" ht="15.75" outlineLevel="1">
      <c r="C99" s="46">
        <v>46</v>
      </c>
      <c r="D99" s="53" t="s">
        <v>114</v>
      </c>
      <c r="E99" s="52">
        <v>478.4</v>
      </c>
      <c r="F99" s="43">
        <f t="shared" si="28"/>
        <v>478.4</v>
      </c>
      <c r="G99" s="41" t="s">
        <v>187</v>
      </c>
      <c r="H99" s="41" t="s">
        <v>62</v>
      </c>
      <c r="I99" s="41"/>
      <c r="J99" s="41"/>
      <c r="L99" s="41">
        <f t="shared" si="42"/>
        <v>0</v>
      </c>
      <c r="M99" s="45">
        <f t="shared" si="39"/>
        <v>0</v>
      </c>
      <c r="N99" s="58">
        <f t="shared" si="40"/>
        <v>23.799999999999955</v>
      </c>
      <c r="O99" s="47">
        <f t="shared" si="41"/>
        <v>0</v>
      </c>
      <c r="Q99" s="44">
        <f t="shared" si="34"/>
        <v>9.366666666666665</v>
      </c>
      <c r="R99" s="90">
        <f>COUNTIF(P$6:P99,"*")</f>
        <v>10</v>
      </c>
      <c r="S99" s="48">
        <f t="shared" si="37"/>
      </c>
      <c r="T99" s="48">
        <f t="shared" si="37"/>
      </c>
      <c r="U99" s="48">
        <f t="shared" si="37"/>
      </c>
      <c r="V99" s="48">
        <f t="shared" si="37"/>
      </c>
      <c r="W99" s="48">
        <f t="shared" si="37"/>
      </c>
      <c r="X99" s="48">
        <f t="shared" si="37"/>
      </c>
      <c r="Y99" s="48">
        <f t="shared" si="37"/>
      </c>
      <c r="Z99" s="48">
        <f t="shared" si="37"/>
      </c>
      <c r="AA99" s="48">
        <f t="shared" si="37"/>
      </c>
      <c r="AB99" s="48">
        <f t="shared" si="37"/>
      </c>
      <c r="AC99" s="48">
        <f t="shared" si="38"/>
      </c>
      <c r="AD99" s="48">
        <f t="shared" si="38"/>
      </c>
      <c r="AE99" s="48">
        <f t="shared" si="38"/>
      </c>
      <c r="AF99" s="48">
        <f t="shared" si="38"/>
      </c>
      <c r="AG99" s="48" t="str">
        <f t="shared" si="38"/>
        <v>ggg</v>
      </c>
      <c r="AH99" s="48">
        <f t="shared" si="38"/>
      </c>
      <c r="AI99" s="48">
        <f t="shared" si="38"/>
      </c>
      <c r="AJ99" s="48">
        <f t="shared" si="38"/>
      </c>
      <c r="AK99" s="48">
        <f t="shared" si="38"/>
      </c>
      <c r="AL99" s="48">
        <f t="shared" si="38"/>
      </c>
      <c r="AM99" s="48">
        <f t="shared" si="38"/>
      </c>
      <c r="AN99" s="48">
        <f t="shared" si="38"/>
      </c>
    </row>
    <row r="100" spans="3:40" ht="15.75" outlineLevel="1">
      <c r="C100" s="46">
        <v>45</v>
      </c>
      <c r="D100" s="41" t="s">
        <v>118</v>
      </c>
      <c r="E100" s="52">
        <v>494.7</v>
      </c>
      <c r="F100" s="43">
        <f t="shared" si="28"/>
        <v>494.7</v>
      </c>
      <c r="G100" s="41"/>
      <c r="H100" s="41"/>
      <c r="I100" s="41"/>
      <c r="J100" s="41"/>
      <c r="L100" s="41">
        <f t="shared" si="42"/>
        <v>0</v>
      </c>
      <c r="M100" s="45">
        <f t="shared" si="39"/>
        <v>16.30000000000001</v>
      </c>
      <c r="N100" s="58">
        <f t="shared" si="40"/>
        <v>40.099999999999966</v>
      </c>
      <c r="O100" s="47">
        <f t="shared" si="41"/>
        <v>2.7166666666666686</v>
      </c>
      <c r="Q100" s="44">
        <f t="shared" si="34"/>
        <v>12.083333333333334</v>
      </c>
      <c r="R100" s="90">
        <f>COUNTIF(P$6:P100,"*")</f>
        <v>10</v>
      </c>
      <c r="S100" s="48">
        <f t="shared" si="37"/>
      </c>
      <c r="T100" s="48">
        <f t="shared" si="37"/>
      </c>
      <c r="U100" s="48">
        <f t="shared" si="37"/>
      </c>
      <c r="V100" s="48">
        <f t="shared" si="37"/>
      </c>
      <c r="W100" s="48">
        <f t="shared" si="37"/>
      </c>
      <c r="X100" s="48">
        <f t="shared" si="37"/>
      </c>
      <c r="Y100" s="48">
        <f t="shared" si="37"/>
      </c>
      <c r="Z100" s="48">
        <f t="shared" si="37"/>
      </c>
      <c r="AA100" s="48">
        <f t="shared" si="37"/>
      </c>
      <c r="AB100" s="48">
        <f t="shared" si="37"/>
      </c>
      <c r="AC100" s="48">
        <f t="shared" si="38"/>
      </c>
      <c r="AD100" s="48">
        <f t="shared" si="38"/>
      </c>
      <c r="AE100" s="48">
        <f t="shared" si="38"/>
      </c>
      <c r="AF100" s="48">
        <f t="shared" si="38"/>
      </c>
      <c r="AG100" s="48" t="str">
        <f t="shared" si="38"/>
        <v>ggg</v>
      </c>
      <c r="AH100" s="48">
        <f t="shared" si="38"/>
      </c>
      <c r="AI100" s="48">
        <f t="shared" si="38"/>
      </c>
      <c r="AJ100" s="48">
        <f t="shared" si="38"/>
      </c>
      <c r="AK100" s="48">
        <f t="shared" si="38"/>
      </c>
      <c r="AL100" s="48">
        <f t="shared" si="38"/>
      </c>
      <c r="AM100" s="48">
        <f t="shared" si="38"/>
      </c>
      <c r="AN100" s="48">
        <f t="shared" si="38"/>
      </c>
    </row>
    <row r="101" spans="3:40" ht="15.75" outlineLevel="1">
      <c r="C101" s="46">
        <v>44</v>
      </c>
      <c r="D101" s="41" t="s">
        <v>63</v>
      </c>
      <c r="E101" s="52">
        <v>498.1</v>
      </c>
      <c r="G101" s="41"/>
      <c r="H101" s="41" t="s">
        <v>62</v>
      </c>
      <c r="I101" s="41" t="s">
        <v>178</v>
      </c>
      <c r="J101" s="41"/>
      <c r="L101" s="41">
        <f t="shared" si="42"/>
        <v>0</v>
      </c>
      <c r="M101" s="45">
        <f t="shared" si="39"/>
        <v>3.400000000000034</v>
      </c>
      <c r="N101" s="58">
        <f t="shared" si="40"/>
        <v>43.5</v>
      </c>
      <c r="O101" s="47">
        <f t="shared" si="41"/>
        <v>0.5666666666666723</v>
      </c>
      <c r="Q101" s="44">
        <f t="shared" si="34"/>
        <v>12.650000000000006</v>
      </c>
      <c r="R101" s="90">
        <f>COUNTIF(P$6:P101,"*")</f>
        <v>10</v>
      </c>
      <c r="S101" s="48">
        <f t="shared" si="37"/>
      </c>
      <c r="T101" s="48">
        <f t="shared" si="37"/>
      </c>
      <c r="U101" s="48">
        <f t="shared" si="37"/>
      </c>
      <c r="V101" s="48">
        <f t="shared" si="37"/>
      </c>
      <c r="W101" s="48">
        <f t="shared" si="37"/>
      </c>
      <c r="X101" s="48">
        <f t="shared" si="37"/>
      </c>
      <c r="Y101" s="48">
        <f t="shared" si="37"/>
      </c>
      <c r="Z101" s="48">
        <f t="shared" si="37"/>
      </c>
      <c r="AA101" s="48">
        <f t="shared" si="37"/>
      </c>
      <c r="AB101" s="48">
        <f t="shared" si="37"/>
      </c>
      <c r="AC101" s="48">
        <f t="shared" si="38"/>
      </c>
      <c r="AD101" s="48">
        <f t="shared" si="38"/>
      </c>
      <c r="AE101" s="48">
        <f t="shared" si="38"/>
      </c>
      <c r="AF101" s="48">
        <f t="shared" si="38"/>
      </c>
      <c r="AG101" s="48" t="str">
        <f t="shared" si="38"/>
        <v>ggg</v>
      </c>
      <c r="AH101" s="48">
        <f t="shared" si="38"/>
      </c>
      <c r="AI101" s="48">
        <f t="shared" si="38"/>
      </c>
      <c r="AJ101" s="48">
        <f t="shared" si="38"/>
      </c>
      <c r="AK101" s="48">
        <f t="shared" si="38"/>
      </c>
      <c r="AL101" s="48">
        <f t="shared" si="38"/>
      </c>
      <c r="AM101" s="48">
        <f t="shared" si="38"/>
      </c>
      <c r="AN101" s="48">
        <f t="shared" si="38"/>
      </c>
    </row>
    <row r="102" spans="3:40" ht="30" outlineLevel="1">
      <c r="C102" s="46">
        <v>43</v>
      </c>
      <c r="D102" s="41" t="s">
        <v>121</v>
      </c>
      <c r="E102" s="52">
        <v>499.4</v>
      </c>
      <c r="G102" s="41"/>
      <c r="H102" s="41"/>
      <c r="I102" s="41"/>
      <c r="J102" s="41"/>
      <c r="L102" s="41">
        <f t="shared" si="42"/>
        <v>0</v>
      </c>
      <c r="M102" s="45">
        <f t="shared" si="39"/>
        <v>1.2999999999999545</v>
      </c>
      <c r="N102" s="58">
        <f t="shared" si="40"/>
        <v>44.799999999999955</v>
      </c>
      <c r="O102" s="47">
        <f t="shared" si="41"/>
        <v>0.2166666666666591</v>
      </c>
      <c r="P102" s="46" t="s">
        <v>193</v>
      </c>
      <c r="Q102" s="44">
        <f t="shared" si="34"/>
        <v>12.866666666666665</v>
      </c>
      <c r="R102" s="90">
        <f>COUNTIF(P$6:P102,"*")</f>
        <v>11</v>
      </c>
      <c r="S102" s="48">
        <f aca="true" t="shared" si="43" ref="S102:AB111">IF(($R102)=S$6,"ggg","")</f>
      </c>
      <c r="T102" s="48">
        <f t="shared" si="43"/>
      </c>
      <c r="U102" s="48">
        <f t="shared" si="43"/>
      </c>
      <c r="V102" s="48">
        <f t="shared" si="43"/>
      </c>
      <c r="W102" s="48">
        <f t="shared" si="43"/>
      </c>
      <c r="X102" s="48">
        <f t="shared" si="43"/>
      </c>
      <c r="Y102" s="48">
        <f t="shared" si="43"/>
      </c>
      <c r="Z102" s="48">
        <f t="shared" si="43"/>
      </c>
      <c r="AA102" s="48">
        <f t="shared" si="43"/>
      </c>
      <c r="AB102" s="48">
        <f t="shared" si="43"/>
      </c>
      <c r="AC102" s="48">
        <f aca="true" t="shared" si="44" ref="AC102:AN111">IF(($R102)=AC$6,"ggg","")</f>
      </c>
      <c r="AD102" s="48">
        <f t="shared" si="44"/>
      </c>
      <c r="AE102" s="48">
        <f t="shared" si="44"/>
      </c>
      <c r="AF102" s="48">
        <f t="shared" si="44"/>
      </c>
      <c r="AG102" s="48">
        <f t="shared" si="44"/>
      </c>
      <c r="AH102" s="48" t="str">
        <f t="shared" si="44"/>
        <v>ggg</v>
      </c>
      <c r="AI102" s="48">
        <f t="shared" si="44"/>
      </c>
      <c r="AJ102" s="48">
        <f t="shared" si="44"/>
      </c>
      <c r="AK102" s="48">
        <f t="shared" si="44"/>
      </c>
      <c r="AL102" s="48">
        <f t="shared" si="44"/>
      </c>
      <c r="AM102" s="48">
        <f t="shared" si="44"/>
      </c>
      <c r="AN102" s="48">
        <f t="shared" si="44"/>
      </c>
    </row>
    <row r="103" spans="3:40" ht="30" outlineLevel="1">
      <c r="C103" s="46">
        <v>42</v>
      </c>
      <c r="D103" s="41" t="s">
        <v>120</v>
      </c>
      <c r="E103" s="52">
        <v>499.4</v>
      </c>
      <c r="F103" s="46">
        <v>0</v>
      </c>
      <c r="G103" s="41" t="s">
        <v>51</v>
      </c>
      <c r="H103" s="41" t="s">
        <v>62</v>
      </c>
      <c r="I103" s="41" t="s">
        <v>178</v>
      </c>
      <c r="J103" s="41"/>
      <c r="L103" s="41">
        <f t="shared" si="42"/>
        <v>0</v>
      </c>
      <c r="M103" s="45">
        <f t="shared" si="39"/>
        <v>0</v>
      </c>
      <c r="N103" s="58">
        <f t="shared" si="40"/>
        <v>0</v>
      </c>
      <c r="O103" s="47">
        <f t="shared" si="41"/>
        <v>0</v>
      </c>
      <c r="Q103" s="44">
        <f t="shared" si="34"/>
        <v>0</v>
      </c>
      <c r="R103" s="90">
        <f>COUNTIF(P$6:P103,"*")</f>
        <v>11</v>
      </c>
      <c r="S103" s="48">
        <f t="shared" si="43"/>
      </c>
      <c r="T103" s="48">
        <f t="shared" si="43"/>
      </c>
      <c r="U103" s="48">
        <f t="shared" si="43"/>
      </c>
      <c r="V103" s="48">
        <f t="shared" si="43"/>
      </c>
      <c r="W103" s="48">
        <f t="shared" si="43"/>
      </c>
      <c r="X103" s="48">
        <f t="shared" si="43"/>
      </c>
      <c r="Y103" s="48">
        <f t="shared" si="43"/>
      </c>
      <c r="Z103" s="48">
        <f t="shared" si="43"/>
      </c>
      <c r="AA103" s="48">
        <f t="shared" si="43"/>
      </c>
      <c r="AB103" s="48">
        <f t="shared" si="43"/>
      </c>
      <c r="AC103" s="48">
        <f t="shared" si="44"/>
      </c>
      <c r="AD103" s="48">
        <f t="shared" si="44"/>
      </c>
      <c r="AE103" s="48">
        <f t="shared" si="44"/>
      </c>
      <c r="AF103" s="48">
        <f t="shared" si="44"/>
      </c>
      <c r="AG103" s="48">
        <f t="shared" si="44"/>
      </c>
      <c r="AH103" s="48" t="str">
        <f t="shared" si="44"/>
        <v>ggg</v>
      </c>
      <c r="AI103" s="48">
        <f t="shared" si="44"/>
      </c>
      <c r="AJ103" s="48">
        <f t="shared" si="44"/>
      </c>
      <c r="AK103" s="48">
        <f t="shared" si="44"/>
      </c>
      <c r="AL103" s="48">
        <f t="shared" si="44"/>
      </c>
      <c r="AM103" s="48">
        <f t="shared" si="44"/>
      </c>
      <c r="AN103" s="48">
        <f t="shared" si="44"/>
      </c>
    </row>
    <row r="104" spans="3:40" ht="15.75" outlineLevel="1">
      <c r="C104" s="46">
        <v>41</v>
      </c>
      <c r="D104" s="41" t="s">
        <v>119</v>
      </c>
      <c r="E104" s="52">
        <v>499.4</v>
      </c>
      <c r="F104" s="43">
        <f>E104-E103+F103</f>
        <v>0</v>
      </c>
      <c r="G104" s="41" t="s">
        <v>53</v>
      </c>
      <c r="H104" s="41"/>
      <c r="I104" s="41"/>
      <c r="J104" s="41"/>
      <c r="L104" s="41">
        <f t="shared" si="42"/>
        <v>0</v>
      </c>
      <c r="M104" s="45">
        <f t="shared" si="39"/>
        <v>0</v>
      </c>
      <c r="N104" s="58">
        <f t="shared" si="40"/>
        <v>0</v>
      </c>
      <c r="O104" s="47">
        <f t="shared" si="41"/>
        <v>0</v>
      </c>
      <c r="Q104" s="44">
        <f t="shared" si="34"/>
        <v>0</v>
      </c>
      <c r="R104" s="90">
        <f>COUNTIF(P$6:P104,"*")</f>
        <v>11</v>
      </c>
      <c r="S104" s="48">
        <f t="shared" si="43"/>
      </c>
      <c r="T104" s="48">
        <f t="shared" si="43"/>
      </c>
      <c r="U104" s="48">
        <f t="shared" si="43"/>
      </c>
      <c r="V104" s="48">
        <f t="shared" si="43"/>
      </c>
      <c r="W104" s="48">
        <f t="shared" si="43"/>
      </c>
      <c r="X104" s="48">
        <f t="shared" si="43"/>
      </c>
      <c r="Y104" s="48">
        <f t="shared" si="43"/>
      </c>
      <c r="Z104" s="48">
        <f t="shared" si="43"/>
      </c>
      <c r="AA104" s="48">
        <f t="shared" si="43"/>
      </c>
      <c r="AB104" s="48">
        <f t="shared" si="43"/>
      </c>
      <c r="AC104" s="48">
        <f t="shared" si="44"/>
      </c>
      <c r="AD104" s="48">
        <f t="shared" si="44"/>
      </c>
      <c r="AE104" s="48">
        <f t="shared" si="44"/>
      </c>
      <c r="AF104" s="48">
        <f t="shared" si="44"/>
      </c>
      <c r="AG104" s="48">
        <f t="shared" si="44"/>
      </c>
      <c r="AH104" s="48" t="str">
        <f t="shared" si="44"/>
        <v>ggg</v>
      </c>
      <c r="AI104" s="48">
        <f t="shared" si="44"/>
      </c>
      <c r="AJ104" s="48">
        <f t="shared" si="44"/>
      </c>
      <c r="AK104" s="48">
        <f t="shared" si="44"/>
      </c>
      <c r="AL104" s="48">
        <f t="shared" si="44"/>
      </c>
      <c r="AM104" s="48">
        <f t="shared" si="44"/>
      </c>
      <c r="AN104" s="48">
        <f t="shared" si="44"/>
      </c>
    </row>
    <row r="105" spans="3:40" ht="30" outlineLevel="1">
      <c r="C105" s="46">
        <v>40</v>
      </c>
      <c r="D105" s="41" t="s">
        <v>123</v>
      </c>
      <c r="E105" s="52">
        <v>504.4</v>
      </c>
      <c r="G105" s="41"/>
      <c r="H105" s="41"/>
      <c r="I105" s="41"/>
      <c r="J105" s="41"/>
      <c r="L105" s="41">
        <f t="shared" si="42"/>
        <v>0</v>
      </c>
      <c r="M105" s="45">
        <f t="shared" si="39"/>
        <v>5</v>
      </c>
      <c r="N105" s="58">
        <f t="shared" si="40"/>
        <v>5</v>
      </c>
      <c r="O105" s="47">
        <f t="shared" si="41"/>
        <v>0.8333333333333334</v>
      </c>
      <c r="Q105" s="44">
        <f t="shared" si="34"/>
        <v>0.8333333333333334</v>
      </c>
      <c r="R105" s="90">
        <f>COUNTIF(P$6:P105,"*")</f>
        <v>11</v>
      </c>
      <c r="S105" s="48">
        <f t="shared" si="43"/>
      </c>
      <c r="T105" s="48">
        <f t="shared" si="43"/>
      </c>
      <c r="U105" s="48">
        <f t="shared" si="43"/>
      </c>
      <c r="V105" s="48">
        <f t="shared" si="43"/>
      </c>
      <c r="W105" s="48">
        <f t="shared" si="43"/>
      </c>
      <c r="X105" s="48">
        <f t="shared" si="43"/>
      </c>
      <c r="Y105" s="48">
        <f t="shared" si="43"/>
      </c>
      <c r="Z105" s="48">
        <f t="shared" si="43"/>
      </c>
      <c r="AA105" s="48">
        <f t="shared" si="43"/>
      </c>
      <c r="AB105" s="48">
        <f t="shared" si="43"/>
      </c>
      <c r="AC105" s="48">
        <f t="shared" si="44"/>
      </c>
      <c r="AD105" s="48">
        <f t="shared" si="44"/>
      </c>
      <c r="AE105" s="48">
        <f t="shared" si="44"/>
      </c>
      <c r="AF105" s="48">
        <f t="shared" si="44"/>
      </c>
      <c r="AG105" s="48">
        <f t="shared" si="44"/>
      </c>
      <c r="AH105" s="48" t="str">
        <f t="shared" si="44"/>
        <v>ggg</v>
      </c>
      <c r="AI105" s="48">
        <f t="shared" si="44"/>
      </c>
      <c r="AJ105" s="48">
        <f t="shared" si="44"/>
      </c>
      <c r="AK105" s="48">
        <f t="shared" si="44"/>
      </c>
      <c r="AL105" s="48">
        <f t="shared" si="44"/>
      </c>
      <c r="AM105" s="48">
        <f t="shared" si="44"/>
      </c>
      <c r="AN105" s="48">
        <f t="shared" si="44"/>
      </c>
    </row>
    <row r="106" spans="3:40" ht="15.75" outlineLevel="1">
      <c r="C106" s="46">
        <v>39</v>
      </c>
      <c r="D106" s="41" t="s">
        <v>125</v>
      </c>
      <c r="E106" s="50">
        <v>529.9</v>
      </c>
      <c r="G106" s="41" t="s">
        <v>47</v>
      </c>
      <c r="H106" s="41" t="s">
        <v>62</v>
      </c>
      <c r="I106" s="41" t="s">
        <v>178</v>
      </c>
      <c r="J106" s="41"/>
      <c r="L106" s="41">
        <f t="shared" si="42"/>
        <v>0</v>
      </c>
      <c r="M106" s="45">
        <f t="shared" si="39"/>
        <v>25.5</v>
      </c>
      <c r="N106" s="58">
        <f t="shared" si="40"/>
        <v>30.5</v>
      </c>
      <c r="O106" s="47">
        <f t="shared" si="41"/>
        <v>4.25</v>
      </c>
      <c r="Q106" s="44">
        <f t="shared" si="34"/>
        <v>5.083333333333333</v>
      </c>
      <c r="R106" s="90">
        <f>COUNTIF(P$6:P106,"*")</f>
        <v>11</v>
      </c>
      <c r="S106" s="48">
        <f t="shared" si="43"/>
      </c>
      <c r="T106" s="48">
        <f t="shared" si="43"/>
      </c>
      <c r="U106" s="48">
        <f t="shared" si="43"/>
      </c>
      <c r="V106" s="48">
        <f t="shared" si="43"/>
      </c>
      <c r="W106" s="48">
        <f t="shared" si="43"/>
      </c>
      <c r="X106" s="48">
        <f t="shared" si="43"/>
      </c>
      <c r="Y106" s="48">
        <f t="shared" si="43"/>
      </c>
      <c r="Z106" s="48">
        <f t="shared" si="43"/>
      </c>
      <c r="AA106" s="48">
        <f t="shared" si="43"/>
      </c>
      <c r="AB106" s="48">
        <f t="shared" si="43"/>
      </c>
      <c r="AC106" s="48">
        <f t="shared" si="44"/>
      </c>
      <c r="AD106" s="48">
        <f t="shared" si="44"/>
      </c>
      <c r="AE106" s="48">
        <f t="shared" si="44"/>
      </c>
      <c r="AF106" s="48">
        <f t="shared" si="44"/>
      </c>
      <c r="AG106" s="48">
        <f t="shared" si="44"/>
      </c>
      <c r="AH106" s="48" t="str">
        <f t="shared" si="44"/>
        <v>ggg</v>
      </c>
      <c r="AI106" s="48">
        <f t="shared" si="44"/>
      </c>
      <c r="AJ106" s="48">
        <f t="shared" si="44"/>
      </c>
      <c r="AK106" s="48">
        <f t="shared" si="44"/>
      </c>
      <c r="AL106" s="48">
        <f t="shared" si="44"/>
      </c>
      <c r="AM106" s="48">
        <f t="shared" si="44"/>
      </c>
      <c r="AN106" s="48">
        <f t="shared" si="44"/>
      </c>
    </row>
    <row r="107" spans="3:40" ht="15.75" outlineLevel="1">
      <c r="C107" s="46">
        <v>38</v>
      </c>
      <c r="D107" s="41" t="s">
        <v>63</v>
      </c>
      <c r="E107" s="50">
        <v>530.4</v>
      </c>
      <c r="G107" s="41" t="s">
        <v>45</v>
      </c>
      <c r="H107" s="41"/>
      <c r="I107" s="41"/>
      <c r="J107" s="41" t="s">
        <v>192</v>
      </c>
      <c r="L107" s="41">
        <f t="shared" si="42"/>
        <v>0.75</v>
      </c>
      <c r="M107" s="45">
        <f t="shared" si="39"/>
        <v>0.5</v>
      </c>
      <c r="N107" s="58">
        <f t="shared" si="40"/>
        <v>31</v>
      </c>
      <c r="O107" s="47">
        <f t="shared" si="41"/>
        <v>0.08333333333333333</v>
      </c>
      <c r="Q107" s="44">
        <f t="shared" si="34"/>
        <v>5.166666666666666</v>
      </c>
      <c r="R107" s="90">
        <f>COUNTIF(P$6:P107,"*")</f>
        <v>11</v>
      </c>
      <c r="S107" s="48">
        <f t="shared" si="43"/>
      </c>
      <c r="T107" s="48">
        <f t="shared" si="43"/>
      </c>
      <c r="U107" s="48">
        <f t="shared" si="43"/>
      </c>
      <c r="V107" s="48">
        <f t="shared" si="43"/>
      </c>
      <c r="W107" s="48">
        <f t="shared" si="43"/>
      </c>
      <c r="X107" s="48">
        <f t="shared" si="43"/>
      </c>
      <c r="Y107" s="48">
        <f t="shared" si="43"/>
      </c>
      <c r="Z107" s="48">
        <f t="shared" si="43"/>
      </c>
      <c r="AA107" s="48">
        <f t="shared" si="43"/>
      </c>
      <c r="AB107" s="48">
        <f t="shared" si="43"/>
      </c>
      <c r="AC107" s="48">
        <f t="shared" si="44"/>
      </c>
      <c r="AD107" s="48">
        <f t="shared" si="44"/>
      </c>
      <c r="AE107" s="48">
        <f t="shared" si="44"/>
      </c>
      <c r="AF107" s="48">
        <f t="shared" si="44"/>
      </c>
      <c r="AG107" s="48">
        <f t="shared" si="44"/>
      </c>
      <c r="AH107" s="48" t="str">
        <f t="shared" si="44"/>
        <v>ggg</v>
      </c>
      <c r="AI107" s="48">
        <f t="shared" si="44"/>
      </c>
      <c r="AJ107" s="48">
        <f t="shared" si="44"/>
      </c>
      <c r="AK107" s="48">
        <f t="shared" si="44"/>
      </c>
      <c r="AL107" s="48">
        <f t="shared" si="44"/>
      </c>
      <c r="AM107" s="48">
        <f t="shared" si="44"/>
      </c>
      <c r="AN107" s="48">
        <f t="shared" si="44"/>
      </c>
    </row>
    <row r="108" spans="3:40" ht="15.75" outlineLevel="1">
      <c r="C108" s="46">
        <v>37</v>
      </c>
      <c r="D108" s="41" t="s">
        <v>127</v>
      </c>
      <c r="E108" s="50">
        <v>530.4</v>
      </c>
      <c r="G108" s="41"/>
      <c r="H108" s="41"/>
      <c r="I108" s="41"/>
      <c r="J108" s="41"/>
      <c r="L108" s="41">
        <f t="shared" si="42"/>
        <v>0</v>
      </c>
      <c r="M108" s="45">
        <f t="shared" si="39"/>
        <v>0</v>
      </c>
      <c r="N108" s="58">
        <f t="shared" si="40"/>
        <v>31</v>
      </c>
      <c r="O108" s="47">
        <f t="shared" si="41"/>
        <v>0.75</v>
      </c>
      <c r="Q108" s="44">
        <f t="shared" si="34"/>
        <v>5.916666666666666</v>
      </c>
      <c r="R108" s="90">
        <f>COUNTIF(P$6:P108,"*")</f>
        <v>11</v>
      </c>
      <c r="S108" s="48">
        <f t="shared" si="43"/>
      </c>
      <c r="T108" s="48">
        <f t="shared" si="43"/>
      </c>
      <c r="U108" s="48">
        <f t="shared" si="43"/>
      </c>
      <c r="V108" s="48">
        <f t="shared" si="43"/>
      </c>
      <c r="W108" s="48">
        <f t="shared" si="43"/>
      </c>
      <c r="X108" s="48">
        <f t="shared" si="43"/>
      </c>
      <c r="Y108" s="48">
        <f t="shared" si="43"/>
      </c>
      <c r="Z108" s="48">
        <f t="shared" si="43"/>
      </c>
      <c r="AA108" s="48">
        <f t="shared" si="43"/>
      </c>
      <c r="AB108" s="48">
        <f t="shared" si="43"/>
      </c>
      <c r="AC108" s="48">
        <f t="shared" si="44"/>
      </c>
      <c r="AD108" s="48">
        <f t="shared" si="44"/>
      </c>
      <c r="AE108" s="48">
        <f t="shared" si="44"/>
      </c>
      <c r="AF108" s="48">
        <f t="shared" si="44"/>
      </c>
      <c r="AG108" s="48">
        <f t="shared" si="44"/>
      </c>
      <c r="AH108" s="48" t="str">
        <f t="shared" si="44"/>
        <v>ggg</v>
      </c>
      <c r="AI108" s="48">
        <f t="shared" si="44"/>
      </c>
      <c r="AJ108" s="48">
        <f t="shared" si="44"/>
      </c>
      <c r="AK108" s="48">
        <f t="shared" si="44"/>
      </c>
      <c r="AL108" s="48">
        <f t="shared" si="44"/>
      </c>
      <c r="AM108" s="48">
        <f t="shared" si="44"/>
      </c>
      <c r="AN108" s="48">
        <f t="shared" si="44"/>
      </c>
    </row>
    <row r="109" spans="3:40" ht="15.75" outlineLevel="1">
      <c r="C109" s="46">
        <v>36</v>
      </c>
      <c r="D109" s="41" t="s">
        <v>129</v>
      </c>
      <c r="E109" s="50">
        <v>531</v>
      </c>
      <c r="G109" s="41"/>
      <c r="H109" s="41"/>
      <c r="I109" s="41"/>
      <c r="J109" s="41"/>
      <c r="L109" s="41">
        <f t="shared" si="42"/>
        <v>0</v>
      </c>
      <c r="M109" s="45">
        <f t="shared" si="39"/>
        <v>0.6000000000000227</v>
      </c>
      <c r="N109" s="58">
        <f t="shared" si="40"/>
        <v>31.600000000000023</v>
      </c>
      <c r="O109" s="47">
        <f t="shared" si="41"/>
        <v>0.1000000000000038</v>
      </c>
      <c r="Q109" s="44">
        <f t="shared" si="34"/>
        <v>6.01666666666667</v>
      </c>
      <c r="R109" s="90">
        <f>COUNTIF(P$6:P109,"*")</f>
        <v>11</v>
      </c>
      <c r="S109" s="48">
        <f t="shared" si="43"/>
      </c>
      <c r="T109" s="48">
        <f t="shared" si="43"/>
      </c>
      <c r="U109" s="48">
        <f t="shared" si="43"/>
      </c>
      <c r="V109" s="48">
        <f t="shared" si="43"/>
      </c>
      <c r="W109" s="48">
        <f t="shared" si="43"/>
      </c>
      <c r="X109" s="48">
        <f t="shared" si="43"/>
      </c>
      <c r="Y109" s="48">
        <f t="shared" si="43"/>
      </c>
      <c r="Z109" s="48">
        <f t="shared" si="43"/>
      </c>
      <c r="AA109" s="48">
        <f t="shared" si="43"/>
      </c>
      <c r="AB109" s="48">
        <f t="shared" si="43"/>
      </c>
      <c r="AC109" s="48">
        <f t="shared" si="44"/>
      </c>
      <c r="AD109" s="48">
        <f t="shared" si="44"/>
      </c>
      <c r="AE109" s="48">
        <f t="shared" si="44"/>
      </c>
      <c r="AF109" s="48">
        <f t="shared" si="44"/>
      </c>
      <c r="AG109" s="48">
        <f t="shared" si="44"/>
      </c>
      <c r="AH109" s="48" t="str">
        <f t="shared" si="44"/>
        <v>ggg</v>
      </c>
      <c r="AI109" s="48">
        <f t="shared" si="44"/>
      </c>
      <c r="AJ109" s="48">
        <f t="shared" si="44"/>
      </c>
      <c r="AK109" s="48">
        <f t="shared" si="44"/>
      </c>
      <c r="AL109" s="48">
        <f t="shared" si="44"/>
      </c>
      <c r="AM109" s="48">
        <f t="shared" si="44"/>
      </c>
      <c r="AN109" s="48">
        <f t="shared" si="44"/>
      </c>
    </row>
    <row r="110" spans="3:40" ht="15.75" outlineLevel="1">
      <c r="C110" s="46">
        <v>35</v>
      </c>
      <c r="D110" s="51" t="s">
        <v>63</v>
      </c>
      <c r="E110" s="50">
        <v>532.3</v>
      </c>
      <c r="G110" s="41" t="s">
        <v>43</v>
      </c>
      <c r="H110" s="41" t="s">
        <v>62</v>
      </c>
      <c r="I110" s="41"/>
      <c r="J110" s="41"/>
      <c r="L110" s="41">
        <f t="shared" si="42"/>
        <v>0</v>
      </c>
      <c r="M110" s="45">
        <f t="shared" si="39"/>
        <v>1.2999999999999545</v>
      </c>
      <c r="N110" s="58">
        <f t="shared" si="40"/>
        <v>32.89999999999998</v>
      </c>
      <c r="O110" s="47">
        <f t="shared" si="41"/>
        <v>0.2166666666666591</v>
      </c>
      <c r="Q110" s="44">
        <f aca="true" t="shared" si="45" ref="Q110:Q139">IF(P109="*",O110,Q109+O110)</f>
        <v>6.233333333333329</v>
      </c>
      <c r="R110" s="90">
        <f>COUNTIF(P$6:P110,"*")</f>
        <v>11</v>
      </c>
      <c r="S110" s="48">
        <f t="shared" si="43"/>
      </c>
      <c r="T110" s="48">
        <f t="shared" si="43"/>
      </c>
      <c r="U110" s="48">
        <f t="shared" si="43"/>
      </c>
      <c r="V110" s="48">
        <f t="shared" si="43"/>
      </c>
      <c r="W110" s="48">
        <f t="shared" si="43"/>
      </c>
      <c r="X110" s="48">
        <f t="shared" si="43"/>
      </c>
      <c r="Y110" s="48">
        <f t="shared" si="43"/>
      </c>
      <c r="Z110" s="48">
        <f t="shared" si="43"/>
      </c>
      <c r="AA110" s="48">
        <f t="shared" si="43"/>
      </c>
      <c r="AB110" s="48">
        <f t="shared" si="43"/>
      </c>
      <c r="AC110" s="48">
        <f t="shared" si="44"/>
      </c>
      <c r="AD110" s="48">
        <f t="shared" si="44"/>
      </c>
      <c r="AE110" s="48">
        <f t="shared" si="44"/>
      </c>
      <c r="AF110" s="48">
        <f t="shared" si="44"/>
      </c>
      <c r="AG110" s="48">
        <f t="shared" si="44"/>
      </c>
      <c r="AH110" s="48" t="str">
        <f t="shared" si="44"/>
        <v>ggg</v>
      </c>
      <c r="AI110" s="48">
        <f t="shared" si="44"/>
      </c>
      <c r="AJ110" s="48">
        <f t="shared" si="44"/>
      </c>
      <c r="AK110" s="48">
        <f t="shared" si="44"/>
      </c>
      <c r="AL110" s="48">
        <f t="shared" si="44"/>
      </c>
      <c r="AM110" s="48">
        <f t="shared" si="44"/>
      </c>
      <c r="AN110" s="48">
        <f t="shared" si="44"/>
      </c>
    </row>
    <row r="111" spans="3:40" ht="15.75" outlineLevel="1">
      <c r="C111" s="46">
        <v>34</v>
      </c>
      <c r="D111" s="51" t="s">
        <v>132</v>
      </c>
      <c r="E111" s="50">
        <v>532.3</v>
      </c>
      <c r="G111" s="41"/>
      <c r="H111" s="41"/>
      <c r="I111" s="41"/>
      <c r="J111" s="41"/>
      <c r="L111" s="41">
        <f t="shared" si="42"/>
        <v>0</v>
      </c>
      <c r="M111" s="45">
        <f t="shared" si="39"/>
        <v>0</v>
      </c>
      <c r="N111" s="58">
        <f t="shared" si="40"/>
        <v>32.89999999999998</v>
      </c>
      <c r="O111" s="47">
        <f t="shared" si="41"/>
        <v>0</v>
      </c>
      <c r="Q111" s="44">
        <f t="shared" si="45"/>
        <v>6.233333333333329</v>
      </c>
      <c r="R111" s="90">
        <f>COUNTIF(P$6:P111,"*")</f>
        <v>11</v>
      </c>
      <c r="S111" s="48">
        <f t="shared" si="43"/>
      </c>
      <c r="T111" s="48">
        <f t="shared" si="43"/>
      </c>
      <c r="U111" s="48">
        <f t="shared" si="43"/>
      </c>
      <c r="V111" s="48">
        <f t="shared" si="43"/>
      </c>
      <c r="W111" s="48">
        <f t="shared" si="43"/>
      </c>
      <c r="X111" s="48">
        <f t="shared" si="43"/>
      </c>
      <c r="Y111" s="48">
        <f t="shared" si="43"/>
      </c>
      <c r="Z111" s="48">
        <f t="shared" si="43"/>
      </c>
      <c r="AA111" s="48">
        <f t="shared" si="43"/>
      </c>
      <c r="AB111" s="48">
        <f t="shared" si="43"/>
      </c>
      <c r="AC111" s="48">
        <f t="shared" si="44"/>
      </c>
      <c r="AD111" s="48">
        <f t="shared" si="44"/>
      </c>
      <c r="AE111" s="48">
        <f t="shared" si="44"/>
      </c>
      <c r="AF111" s="48">
        <f t="shared" si="44"/>
      </c>
      <c r="AG111" s="48">
        <f t="shared" si="44"/>
      </c>
      <c r="AH111" s="48" t="str">
        <f t="shared" si="44"/>
        <v>ggg</v>
      </c>
      <c r="AI111" s="48">
        <f t="shared" si="44"/>
      </c>
      <c r="AJ111" s="48">
        <f t="shared" si="44"/>
      </c>
      <c r="AK111" s="48">
        <f t="shared" si="44"/>
      </c>
      <c r="AL111" s="48">
        <f t="shared" si="44"/>
      </c>
      <c r="AM111" s="48">
        <f t="shared" si="44"/>
      </c>
      <c r="AN111" s="48">
        <f t="shared" si="44"/>
      </c>
    </row>
    <row r="112" spans="3:40" ht="15.75" outlineLevel="1">
      <c r="C112" s="46">
        <v>33</v>
      </c>
      <c r="D112" s="51" t="s">
        <v>130</v>
      </c>
      <c r="E112" s="50">
        <v>532.3</v>
      </c>
      <c r="G112" s="41"/>
      <c r="H112" s="41"/>
      <c r="I112" s="41"/>
      <c r="J112" s="41"/>
      <c r="L112" s="41">
        <f t="shared" si="42"/>
        <v>0</v>
      </c>
      <c r="M112" s="45">
        <f t="shared" si="39"/>
        <v>0</v>
      </c>
      <c r="N112" s="58">
        <f t="shared" si="40"/>
        <v>32.89999999999998</v>
      </c>
      <c r="O112" s="47">
        <f t="shared" si="41"/>
        <v>0</v>
      </c>
      <c r="P112" s="46" t="s">
        <v>193</v>
      </c>
      <c r="Q112" s="44">
        <f t="shared" si="45"/>
        <v>6.233333333333329</v>
      </c>
      <c r="R112" s="90">
        <f>COUNTIF(P$6:P112,"*")</f>
        <v>12</v>
      </c>
      <c r="S112" s="48">
        <f aca="true" t="shared" si="46" ref="S112:AB121">IF(($R112)=S$6,"ggg","")</f>
      </c>
      <c r="T112" s="48">
        <f t="shared" si="46"/>
      </c>
      <c r="U112" s="48">
        <f t="shared" si="46"/>
      </c>
      <c r="V112" s="48">
        <f t="shared" si="46"/>
      </c>
      <c r="W112" s="48">
        <f t="shared" si="46"/>
      </c>
      <c r="X112" s="48">
        <f t="shared" si="46"/>
      </c>
      <c r="Y112" s="48">
        <f t="shared" si="46"/>
      </c>
      <c r="Z112" s="48">
        <f t="shared" si="46"/>
      </c>
      <c r="AA112" s="48">
        <f t="shared" si="46"/>
      </c>
      <c r="AB112" s="48">
        <f t="shared" si="46"/>
      </c>
      <c r="AC112" s="48">
        <f aca="true" t="shared" si="47" ref="AC112:AN121">IF(($R112)=AC$6,"ggg","")</f>
      </c>
      <c r="AD112" s="48">
        <f t="shared" si="47"/>
      </c>
      <c r="AE112" s="48">
        <f t="shared" si="47"/>
      </c>
      <c r="AF112" s="48">
        <f t="shared" si="47"/>
      </c>
      <c r="AG112" s="48">
        <f t="shared" si="47"/>
      </c>
      <c r="AH112" s="48">
        <f t="shared" si="47"/>
      </c>
      <c r="AI112" s="48" t="str">
        <f t="shared" si="47"/>
        <v>ggg</v>
      </c>
      <c r="AJ112" s="48">
        <f t="shared" si="47"/>
      </c>
      <c r="AK112" s="48">
        <f t="shared" si="47"/>
      </c>
      <c r="AL112" s="48">
        <f t="shared" si="47"/>
      </c>
      <c r="AM112" s="48">
        <f t="shared" si="47"/>
      </c>
      <c r="AN112" s="48">
        <f t="shared" si="47"/>
      </c>
    </row>
    <row r="113" spans="3:40" ht="15.75" outlineLevel="1">
      <c r="C113" s="46">
        <v>32</v>
      </c>
      <c r="D113" s="41" t="s">
        <v>135</v>
      </c>
      <c r="E113" s="50">
        <v>537.5</v>
      </c>
      <c r="G113" s="41"/>
      <c r="H113" s="41"/>
      <c r="I113" s="41"/>
      <c r="J113" s="41"/>
      <c r="L113" s="41">
        <f t="shared" si="42"/>
        <v>0</v>
      </c>
      <c r="M113" s="45">
        <f t="shared" si="39"/>
        <v>5.2000000000000455</v>
      </c>
      <c r="N113" s="58">
        <f t="shared" si="40"/>
        <v>0</v>
      </c>
      <c r="O113" s="47">
        <f t="shared" si="41"/>
        <v>0.8666666666666742</v>
      </c>
      <c r="Q113" s="44">
        <f t="shared" si="45"/>
        <v>0.8666666666666742</v>
      </c>
      <c r="R113" s="90">
        <f>COUNTIF(P$6:P113,"*")</f>
        <v>12</v>
      </c>
      <c r="S113" s="48">
        <f t="shared" si="46"/>
      </c>
      <c r="T113" s="48">
        <f t="shared" si="46"/>
      </c>
      <c r="U113" s="48">
        <f t="shared" si="46"/>
      </c>
      <c r="V113" s="48">
        <f t="shared" si="46"/>
      </c>
      <c r="W113" s="48">
        <f t="shared" si="46"/>
      </c>
      <c r="X113" s="48">
        <f t="shared" si="46"/>
      </c>
      <c r="Y113" s="48">
        <f t="shared" si="46"/>
      </c>
      <c r="Z113" s="48">
        <f t="shared" si="46"/>
      </c>
      <c r="AA113" s="48">
        <f t="shared" si="46"/>
      </c>
      <c r="AB113" s="48">
        <f t="shared" si="46"/>
      </c>
      <c r="AC113" s="48">
        <f t="shared" si="47"/>
      </c>
      <c r="AD113" s="48">
        <f t="shared" si="47"/>
      </c>
      <c r="AE113" s="48">
        <f t="shared" si="47"/>
      </c>
      <c r="AF113" s="48">
        <f t="shared" si="47"/>
      </c>
      <c r="AG113" s="48">
        <f t="shared" si="47"/>
      </c>
      <c r="AH113" s="48">
        <f t="shared" si="47"/>
      </c>
      <c r="AI113" s="48" t="str">
        <f t="shared" si="47"/>
        <v>ggg</v>
      </c>
      <c r="AJ113" s="48">
        <f t="shared" si="47"/>
      </c>
      <c r="AK113" s="48">
        <f t="shared" si="47"/>
      </c>
      <c r="AL113" s="48">
        <f t="shared" si="47"/>
      </c>
      <c r="AM113" s="48">
        <f t="shared" si="47"/>
      </c>
      <c r="AN113" s="48">
        <f t="shared" si="47"/>
      </c>
    </row>
    <row r="114" spans="3:40" ht="15.75" outlineLevel="1">
      <c r="C114" s="46">
        <v>31</v>
      </c>
      <c r="D114" s="41" t="s">
        <v>136</v>
      </c>
      <c r="E114" s="50">
        <v>540</v>
      </c>
      <c r="G114" s="41" t="s">
        <v>42</v>
      </c>
      <c r="H114" s="41" t="s">
        <v>62</v>
      </c>
      <c r="I114" s="41" t="s">
        <v>178</v>
      </c>
      <c r="J114" s="41"/>
      <c r="L114" s="41">
        <f t="shared" si="42"/>
        <v>0</v>
      </c>
      <c r="M114" s="45">
        <f t="shared" si="39"/>
        <v>2.5</v>
      </c>
      <c r="N114" s="58">
        <f t="shared" si="40"/>
        <v>2.5</v>
      </c>
      <c r="O114" s="47">
        <f t="shared" si="41"/>
        <v>0.4166666666666667</v>
      </c>
      <c r="Q114" s="44">
        <f t="shared" si="45"/>
        <v>1.283333333333341</v>
      </c>
      <c r="R114" s="90">
        <f>COUNTIF(P$6:P114,"*")</f>
        <v>12</v>
      </c>
      <c r="S114" s="48">
        <f t="shared" si="46"/>
      </c>
      <c r="T114" s="48">
        <f t="shared" si="46"/>
      </c>
      <c r="U114" s="48">
        <f t="shared" si="46"/>
      </c>
      <c r="V114" s="48">
        <f t="shared" si="46"/>
      </c>
      <c r="W114" s="48">
        <f t="shared" si="46"/>
      </c>
      <c r="X114" s="48">
        <f t="shared" si="46"/>
      </c>
      <c r="Y114" s="48">
        <f t="shared" si="46"/>
      </c>
      <c r="Z114" s="48">
        <f t="shared" si="46"/>
      </c>
      <c r="AA114" s="48">
        <f t="shared" si="46"/>
      </c>
      <c r="AB114" s="48">
        <f t="shared" si="46"/>
      </c>
      <c r="AC114" s="48">
        <f t="shared" si="47"/>
      </c>
      <c r="AD114" s="48">
        <f t="shared" si="47"/>
      </c>
      <c r="AE114" s="48">
        <f t="shared" si="47"/>
      </c>
      <c r="AF114" s="48">
        <f t="shared" si="47"/>
      </c>
      <c r="AG114" s="48">
        <f t="shared" si="47"/>
      </c>
      <c r="AH114" s="48">
        <f t="shared" si="47"/>
      </c>
      <c r="AI114" s="48" t="str">
        <f t="shared" si="47"/>
        <v>ggg</v>
      </c>
      <c r="AJ114" s="48">
        <f t="shared" si="47"/>
      </c>
      <c r="AK114" s="48">
        <f t="shared" si="47"/>
      </c>
      <c r="AL114" s="48">
        <f t="shared" si="47"/>
      </c>
      <c r="AM114" s="48">
        <f t="shared" si="47"/>
      </c>
      <c r="AN114" s="48">
        <f t="shared" si="47"/>
      </c>
    </row>
    <row r="115" spans="3:40" ht="15.75" outlineLevel="1">
      <c r="C115" s="46">
        <v>30</v>
      </c>
      <c r="D115" s="41" t="s">
        <v>138</v>
      </c>
      <c r="E115" s="50">
        <v>541.6</v>
      </c>
      <c r="G115" s="41" t="s">
        <v>40</v>
      </c>
      <c r="H115" s="41" t="s">
        <v>62</v>
      </c>
      <c r="I115" s="41" t="s">
        <v>178</v>
      </c>
      <c r="J115" s="41"/>
      <c r="L115" s="41">
        <f t="shared" si="42"/>
        <v>0</v>
      </c>
      <c r="M115" s="45">
        <f t="shared" si="39"/>
        <v>1.6000000000000227</v>
      </c>
      <c r="N115" s="58">
        <f t="shared" si="40"/>
        <v>4.100000000000023</v>
      </c>
      <c r="O115" s="47">
        <f t="shared" si="41"/>
        <v>0.26666666666667044</v>
      </c>
      <c r="Q115" s="44">
        <f t="shared" si="45"/>
        <v>1.5500000000000114</v>
      </c>
      <c r="R115" s="90">
        <f>COUNTIF(P$6:P115,"*")</f>
        <v>12</v>
      </c>
      <c r="S115" s="48">
        <f t="shared" si="46"/>
      </c>
      <c r="T115" s="48">
        <f t="shared" si="46"/>
      </c>
      <c r="U115" s="48">
        <f t="shared" si="46"/>
      </c>
      <c r="V115" s="48">
        <f t="shared" si="46"/>
      </c>
      <c r="W115" s="48">
        <f t="shared" si="46"/>
      </c>
      <c r="X115" s="48">
        <f t="shared" si="46"/>
      </c>
      <c r="Y115" s="48">
        <f t="shared" si="46"/>
      </c>
      <c r="Z115" s="48">
        <f t="shared" si="46"/>
      </c>
      <c r="AA115" s="48">
        <f t="shared" si="46"/>
      </c>
      <c r="AB115" s="48">
        <f t="shared" si="46"/>
      </c>
      <c r="AC115" s="48">
        <f t="shared" si="47"/>
      </c>
      <c r="AD115" s="48">
        <f t="shared" si="47"/>
      </c>
      <c r="AE115" s="48">
        <f t="shared" si="47"/>
      </c>
      <c r="AF115" s="48">
        <f t="shared" si="47"/>
      </c>
      <c r="AG115" s="48">
        <f t="shared" si="47"/>
      </c>
      <c r="AH115" s="48">
        <f t="shared" si="47"/>
      </c>
      <c r="AI115" s="48" t="str">
        <f t="shared" si="47"/>
        <v>ggg</v>
      </c>
      <c r="AJ115" s="48">
        <f t="shared" si="47"/>
      </c>
      <c r="AK115" s="48">
        <f t="shared" si="47"/>
      </c>
      <c r="AL115" s="48">
        <f t="shared" si="47"/>
      </c>
      <c r="AM115" s="48">
        <f t="shared" si="47"/>
      </c>
      <c r="AN115" s="48">
        <f t="shared" si="47"/>
      </c>
    </row>
    <row r="116" spans="3:40" ht="15.75" outlineLevel="1">
      <c r="C116" s="46">
        <v>29</v>
      </c>
      <c r="D116" s="41" t="s">
        <v>139</v>
      </c>
      <c r="E116" s="50">
        <v>542.3</v>
      </c>
      <c r="G116" s="41"/>
      <c r="H116" s="41"/>
      <c r="I116" s="41"/>
      <c r="J116" s="41"/>
      <c r="L116" s="41">
        <f t="shared" si="42"/>
        <v>0</v>
      </c>
      <c r="M116" s="45">
        <f t="shared" si="39"/>
        <v>0.6999999999999318</v>
      </c>
      <c r="N116" s="58">
        <f t="shared" si="40"/>
        <v>4.7999999999999545</v>
      </c>
      <c r="O116" s="47">
        <f t="shared" si="41"/>
        <v>0.1166666666666553</v>
      </c>
      <c r="Q116" s="44">
        <f t="shared" si="45"/>
        <v>1.6666666666666667</v>
      </c>
      <c r="R116" s="90">
        <f>COUNTIF(P$6:P116,"*")</f>
        <v>12</v>
      </c>
      <c r="S116" s="48">
        <f t="shared" si="46"/>
      </c>
      <c r="T116" s="48">
        <f t="shared" si="46"/>
      </c>
      <c r="U116" s="48">
        <f t="shared" si="46"/>
      </c>
      <c r="V116" s="48">
        <f t="shared" si="46"/>
      </c>
      <c r="W116" s="48">
        <f t="shared" si="46"/>
      </c>
      <c r="X116" s="48">
        <f t="shared" si="46"/>
      </c>
      <c r="Y116" s="48">
        <f t="shared" si="46"/>
      </c>
      <c r="Z116" s="48">
        <f t="shared" si="46"/>
      </c>
      <c r="AA116" s="48">
        <f t="shared" si="46"/>
      </c>
      <c r="AB116" s="48">
        <f t="shared" si="46"/>
      </c>
      <c r="AC116" s="48">
        <f t="shared" si="47"/>
      </c>
      <c r="AD116" s="48">
        <f t="shared" si="47"/>
      </c>
      <c r="AE116" s="48">
        <f t="shared" si="47"/>
      </c>
      <c r="AF116" s="48">
        <f t="shared" si="47"/>
      </c>
      <c r="AG116" s="48">
        <f t="shared" si="47"/>
      </c>
      <c r="AH116" s="48">
        <f t="shared" si="47"/>
      </c>
      <c r="AI116" s="48" t="str">
        <f t="shared" si="47"/>
        <v>ggg</v>
      </c>
      <c r="AJ116" s="48">
        <f t="shared" si="47"/>
      </c>
      <c r="AK116" s="48">
        <f t="shared" si="47"/>
      </c>
      <c r="AL116" s="48">
        <f t="shared" si="47"/>
      </c>
      <c r="AM116" s="48">
        <f t="shared" si="47"/>
      </c>
      <c r="AN116" s="48">
        <f t="shared" si="47"/>
      </c>
    </row>
    <row r="117" spans="3:40" ht="15.75" outlineLevel="1">
      <c r="C117" s="46">
        <v>28</v>
      </c>
      <c r="D117" s="41" t="s">
        <v>63</v>
      </c>
      <c r="E117" s="50">
        <v>546.7</v>
      </c>
      <c r="G117" s="41"/>
      <c r="H117" s="41" t="s">
        <v>62</v>
      </c>
      <c r="I117" s="41" t="s">
        <v>178</v>
      </c>
      <c r="J117" s="41"/>
      <c r="L117" s="41">
        <f t="shared" si="42"/>
        <v>0</v>
      </c>
      <c r="M117" s="45">
        <f t="shared" si="39"/>
        <v>4.400000000000091</v>
      </c>
      <c r="N117" s="58">
        <f t="shared" si="40"/>
        <v>9.200000000000045</v>
      </c>
      <c r="O117" s="47">
        <f t="shared" si="41"/>
        <v>0.7333333333333485</v>
      </c>
      <c r="Q117" s="44">
        <f t="shared" si="45"/>
        <v>2.4000000000000155</v>
      </c>
      <c r="R117" s="90">
        <f>COUNTIF(P$6:P117,"*")</f>
        <v>12</v>
      </c>
      <c r="S117" s="48">
        <f t="shared" si="46"/>
      </c>
      <c r="T117" s="48">
        <f t="shared" si="46"/>
      </c>
      <c r="U117" s="48">
        <f t="shared" si="46"/>
      </c>
      <c r="V117" s="48">
        <f t="shared" si="46"/>
      </c>
      <c r="W117" s="48">
        <f t="shared" si="46"/>
      </c>
      <c r="X117" s="48">
        <f t="shared" si="46"/>
      </c>
      <c r="Y117" s="48">
        <f t="shared" si="46"/>
      </c>
      <c r="Z117" s="48">
        <f t="shared" si="46"/>
      </c>
      <c r="AA117" s="48">
        <f t="shared" si="46"/>
      </c>
      <c r="AB117" s="48">
        <f t="shared" si="46"/>
      </c>
      <c r="AC117" s="48">
        <f t="shared" si="47"/>
      </c>
      <c r="AD117" s="48">
        <f t="shared" si="47"/>
      </c>
      <c r="AE117" s="48">
        <f t="shared" si="47"/>
      </c>
      <c r="AF117" s="48">
        <f t="shared" si="47"/>
      </c>
      <c r="AG117" s="48">
        <f t="shared" si="47"/>
      </c>
      <c r="AH117" s="48">
        <f t="shared" si="47"/>
      </c>
      <c r="AI117" s="48" t="str">
        <f t="shared" si="47"/>
        <v>ggg</v>
      </c>
      <c r="AJ117" s="48">
        <f t="shared" si="47"/>
      </c>
      <c r="AK117" s="48">
        <f t="shared" si="47"/>
      </c>
      <c r="AL117" s="48">
        <f t="shared" si="47"/>
      </c>
      <c r="AM117" s="48">
        <f t="shared" si="47"/>
      </c>
      <c r="AN117" s="48">
        <f t="shared" si="47"/>
      </c>
    </row>
    <row r="118" spans="3:40" ht="15.75" outlineLevel="1">
      <c r="C118" s="46">
        <v>27</v>
      </c>
      <c r="D118" s="41" t="s">
        <v>63</v>
      </c>
      <c r="E118" s="50">
        <v>547.6</v>
      </c>
      <c r="G118" s="41" t="s">
        <v>37</v>
      </c>
      <c r="H118" s="41" t="s">
        <v>62</v>
      </c>
      <c r="I118" s="41" t="s">
        <v>178</v>
      </c>
      <c r="J118" s="41"/>
      <c r="L118" s="41">
        <f t="shared" si="42"/>
        <v>0</v>
      </c>
      <c r="M118" s="45">
        <f t="shared" si="39"/>
        <v>0.8999999999999773</v>
      </c>
      <c r="N118" s="58">
        <f t="shared" si="40"/>
        <v>10.100000000000023</v>
      </c>
      <c r="O118" s="47">
        <f t="shared" si="41"/>
        <v>0.14999999999999622</v>
      </c>
      <c r="Q118" s="44">
        <f t="shared" si="45"/>
        <v>2.550000000000012</v>
      </c>
      <c r="R118" s="90">
        <f>COUNTIF(P$6:P118,"*")</f>
        <v>12</v>
      </c>
      <c r="S118" s="48">
        <f t="shared" si="46"/>
      </c>
      <c r="T118" s="48">
        <f t="shared" si="46"/>
      </c>
      <c r="U118" s="48">
        <f t="shared" si="46"/>
      </c>
      <c r="V118" s="48">
        <f t="shared" si="46"/>
      </c>
      <c r="W118" s="48">
        <f t="shared" si="46"/>
      </c>
      <c r="X118" s="48">
        <f t="shared" si="46"/>
      </c>
      <c r="Y118" s="48">
        <f t="shared" si="46"/>
      </c>
      <c r="Z118" s="48">
        <f t="shared" si="46"/>
      </c>
      <c r="AA118" s="48">
        <f t="shared" si="46"/>
      </c>
      <c r="AB118" s="48">
        <f t="shared" si="46"/>
      </c>
      <c r="AC118" s="48">
        <f t="shared" si="47"/>
      </c>
      <c r="AD118" s="48">
        <f t="shared" si="47"/>
      </c>
      <c r="AE118" s="48">
        <f t="shared" si="47"/>
      </c>
      <c r="AF118" s="48">
        <f t="shared" si="47"/>
      </c>
      <c r="AG118" s="48">
        <f t="shared" si="47"/>
      </c>
      <c r="AH118" s="48">
        <f t="shared" si="47"/>
      </c>
      <c r="AI118" s="48" t="str">
        <f t="shared" si="47"/>
        <v>ggg</v>
      </c>
      <c r="AJ118" s="48">
        <f t="shared" si="47"/>
      </c>
      <c r="AK118" s="48">
        <f t="shared" si="47"/>
      </c>
      <c r="AL118" s="48">
        <f t="shared" si="47"/>
      </c>
      <c r="AM118" s="48">
        <f t="shared" si="47"/>
      </c>
      <c r="AN118" s="48">
        <f t="shared" si="47"/>
      </c>
    </row>
    <row r="119" spans="3:40" ht="15.75" outlineLevel="1">
      <c r="C119" s="46">
        <v>26</v>
      </c>
      <c r="D119" s="41" t="s">
        <v>141</v>
      </c>
      <c r="E119" s="50">
        <v>547.7</v>
      </c>
      <c r="G119" s="41" t="s">
        <v>179</v>
      </c>
      <c r="H119" s="41" t="s">
        <v>62</v>
      </c>
      <c r="I119" s="41" t="s">
        <v>178</v>
      </c>
      <c r="J119" s="41"/>
      <c r="L119" s="41">
        <f t="shared" si="42"/>
        <v>0</v>
      </c>
      <c r="M119" s="45">
        <f t="shared" si="39"/>
        <v>0.10000000000002274</v>
      </c>
      <c r="N119" s="58">
        <f t="shared" si="40"/>
        <v>10.200000000000045</v>
      </c>
      <c r="O119" s="47">
        <f t="shared" si="41"/>
        <v>0.016666666666670455</v>
      </c>
      <c r="P119" s="46" t="s">
        <v>193</v>
      </c>
      <c r="Q119" s="44">
        <f t="shared" si="45"/>
        <v>2.5666666666666824</v>
      </c>
      <c r="R119" s="90">
        <f>COUNTIF(P$6:P119,"*")</f>
        <v>13</v>
      </c>
      <c r="S119" s="48">
        <f t="shared" si="46"/>
      </c>
      <c r="T119" s="48">
        <f t="shared" si="46"/>
      </c>
      <c r="U119" s="48">
        <f t="shared" si="46"/>
      </c>
      <c r="V119" s="48">
        <f t="shared" si="46"/>
      </c>
      <c r="W119" s="48">
        <f t="shared" si="46"/>
      </c>
      <c r="X119" s="48">
        <f t="shared" si="46"/>
      </c>
      <c r="Y119" s="48">
        <f t="shared" si="46"/>
      </c>
      <c r="Z119" s="48">
        <f t="shared" si="46"/>
      </c>
      <c r="AA119" s="48">
        <f t="shared" si="46"/>
      </c>
      <c r="AB119" s="48">
        <f t="shared" si="46"/>
      </c>
      <c r="AC119" s="48">
        <f t="shared" si="47"/>
      </c>
      <c r="AD119" s="48">
        <f t="shared" si="47"/>
      </c>
      <c r="AE119" s="48">
        <f t="shared" si="47"/>
      </c>
      <c r="AF119" s="48">
        <f t="shared" si="47"/>
      </c>
      <c r="AG119" s="48">
        <f t="shared" si="47"/>
      </c>
      <c r="AH119" s="48">
        <f t="shared" si="47"/>
      </c>
      <c r="AI119" s="48">
        <f t="shared" si="47"/>
      </c>
      <c r="AJ119" s="48" t="str">
        <f t="shared" si="47"/>
        <v>ggg</v>
      </c>
      <c r="AK119" s="48">
        <f t="shared" si="47"/>
      </c>
      <c r="AL119" s="48">
        <f t="shared" si="47"/>
      </c>
      <c r="AM119" s="48">
        <f t="shared" si="47"/>
      </c>
      <c r="AN119" s="48">
        <f t="shared" si="47"/>
      </c>
    </row>
    <row r="120" spans="3:40" ht="15.75" outlineLevel="1">
      <c r="C120" s="46">
        <v>25</v>
      </c>
      <c r="D120" s="41" t="s">
        <v>143</v>
      </c>
      <c r="E120" s="50">
        <v>548.2</v>
      </c>
      <c r="G120" s="41"/>
      <c r="H120" s="41"/>
      <c r="I120" s="41"/>
      <c r="J120" s="41"/>
      <c r="L120" s="41">
        <f t="shared" si="42"/>
        <v>0</v>
      </c>
      <c r="M120" s="45">
        <f t="shared" si="39"/>
        <v>0.5</v>
      </c>
      <c r="N120" s="58">
        <f t="shared" si="40"/>
        <v>0</v>
      </c>
      <c r="O120" s="47">
        <f t="shared" si="41"/>
        <v>0.08333333333333333</v>
      </c>
      <c r="Q120" s="44">
        <f t="shared" si="45"/>
        <v>0.08333333333333333</v>
      </c>
      <c r="R120" s="90">
        <f>COUNTIF(P$6:P120,"*")</f>
        <v>13</v>
      </c>
      <c r="S120" s="48">
        <f t="shared" si="46"/>
      </c>
      <c r="T120" s="48">
        <f t="shared" si="46"/>
      </c>
      <c r="U120" s="48">
        <f t="shared" si="46"/>
      </c>
      <c r="V120" s="48">
        <f t="shared" si="46"/>
      </c>
      <c r="W120" s="48">
        <f t="shared" si="46"/>
      </c>
      <c r="X120" s="48">
        <f t="shared" si="46"/>
      </c>
      <c r="Y120" s="48">
        <f t="shared" si="46"/>
      </c>
      <c r="Z120" s="48">
        <f t="shared" si="46"/>
      </c>
      <c r="AA120" s="48">
        <f t="shared" si="46"/>
      </c>
      <c r="AB120" s="48">
        <f t="shared" si="46"/>
      </c>
      <c r="AC120" s="48">
        <f t="shared" si="47"/>
      </c>
      <c r="AD120" s="48">
        <f t="shared" si="47"/>
      </c>
      <c r="AE120" s="48">
        <f t="shared" si="47"/>
      </c>
      <c r="AF120" s="48">
        <f t="shared" si="47"/>
      </c>
      <c r="AG120" s="48">
        <f t="shared" si="47"/>
      </c>
      <c r="AH120" s="48">
        <f t="shared" si="47"/>
      </c>
      <c r="AI120" s="48">
        <f t="shared" si="47"/>
      </c>
      <c r="AJ120" s="48" t="str">
        <f t="shared" si="47"/>
        <v>ggg</v>
      </c>
      <c r="AK120" s="48">
        <f t="shared" si="47"/>
      </c>
      <c r="AL120" s="48">
        <f t="shared" si="47"/>
      </c>
      <c r="AM120" s="48">
        <f t="shared" si="47"/>
      </c>
      <c r="AN120" s="48">
        <f t="shared" si="47"/>
      </c>
    </row>
    <row r="121" spans="3:40" ht="15.75" outlineLevel="1">
      <c r="C121" s="46">
        <v>24</v>
      </c>
      <c r="D121" s="41" t="s">
        <v>145</v>
      </c>
      <c r="E121" s="50">
        <v>551</v>
      </c>
      <c r="G121" s="41"/>
      <c r="H121" s="41"/>
      <c r="I121" s="41"/>
      <c r="J121" s="41"/>
      <c r="L121" s="41">
        <f t="shared" si="42"/>
        <v>0</v>
      </c>
      <c r="M121" s="45">
        <f t="shared" si="39"/>
        <v>2.7999999999999545</v>
      </c>
      <c r="N121" s="58">
        <f t="shared" si="40"/>
        <v>2.7999999999999545</v>
      </c>
      <c r="O121" s="47">
        <f t="shared" si="41"/>
        <v>0.46666666666665907</v>
      </c>
      <c r="Q121" s="44">
        <f t="shared" si="45"/>
        <v>0.5499999999999924</v>
      </c>
      <c r="R121" s="90">
        <f>COUNTIF(P$6:P121,"*")</f>
        <v>13</v>
      </c>
      <c r="S121" s="48">
        <f t="shared" si="46"/>
      </c>
      <c r="T121" s="48">
        <f t="shared" si="46"/>
      </c>
      <c r="U121" s="48">
        <f t="shared" si="46"/>
      </c>
      <c r="V121" s="48">
        <f t="shared" si="46"/>
      </c>
      <c r="W121" s="48">
        <f t="shared" si="46"/>
      </c>
      <c r="X121" s="48">
        <f t="shared" si="46"/>
      </c>
      <c r="Y121" s="48">
        <f t="shared" si="46"/>
      </c>
      <c r="Z121" s="48">
        <f t="shared" si="46"/>
      </c>
      <c r="AA121" s="48">
        <f t="shared" si="46"/>
      </c>
      <c r="AB121" s="48">
        <f t="shared" si="46"/>
      </c>
      <c r="AC121" s="48">
        <f t="shared" si="47"/>
      </c>
      <c r="AD121" s="48">
        <f t="shared" si="47"/>
      </c>
      <c r="AE121" s="48">
        <f t="shared" si="47"/>
      </c>
      <c r="AF121" s="48">
        <f t="shared" si="47"/>
      </c>
      <c r="AG121" s="48">
        <f t="shared" si="47"/>
      </c>
      <c r="AH121" s="48">
        <f t="shared" si="47"/>
      </c>
      <c r="AI121" s="48">
        <f t="shared" si="47"/>
      </c>
      <c r="AJ121" s="48" t="str">
        <f t="shared" si="47"/>
        <v>ggg</v>
      </c>
      <c r="AK121" s="48">
        <f t="shared" si="47"/>
      </c>
      <c r="AL121" s="48">
        <f t="shared" si="47"/>
      </c>
      <c r="AM121" s="48">
        <f t="shared" si="47"/>
      </c>
      <c r="AN121" s="48">
        <f t="shared" si="47"/>
      </c>
    </row>
    <row r="122" spans="3:40" ht="15.75" outlineLevel="1">
      <c r="C122" s="46">
        <v>23</v>
      </c>
      <c r="D122" s="41" t="s">
        <v>63</v>
      </c>
      <c r="E122" s="50">
        <v>558.2</v>
      </c>
      <c r="G122" s="41" t="s">
        <v>32</v>
      </c>
      <c r="H122" s="41" t="s">
        <v>62</v>
      </c>
      <c r="I122" s="41" t="s">
        <v>178</v>
      </c>
      <c r="J122" s="41"/>
      <c r="L122" s="41">
        <f t="shared" si="42"/>
        <v>0</v>
      </c>
      <c r="M122" s="45">
        <f t="shared" si="39"/>
        <v>7.2000000000000455</v>
      </c>
      <c r="N122" s="58">
        <f t="shared" si="40"/>
        <v>10</v>
      </c>
      <c r="O122" s="47">
        <f t="shared" si="41"/>
        <v>1.2000000000000075</v>
      </c>
      <c r="Q122" s="44">
        <f t="shared" si="45"/>
        <v>1.75</v>
      </c>
      <c r="R122" s="90">
        <f>COUNTIF(P$6:P122,"*")</f>
        <v>13</v>
      </c>
      <c r="S122" s="48">
        <f aca="true" t="shared" si="48" ref="S122:AB131">IF(($R122)=S$6,"ggg","")</f>
      </c>
      <c r="T122" s="48">
        <f t="shared" si="48"/>
      </c>
      <c r="U122" s="48">
        <f t="shared" si="48"/>
      </c>
      <c r="V122" s="48">
        <f t="shared" si="48"/>
      </c>
      <c r="W122" s="48">
        <f t="shared" si="48"/>
      </c>
      <c r="X122" s="48">
        <f t="shared" si="48"/>
      </c>
      <c r="Y122" s="48">
        <f t="shared" si="48"/>
      </c>
      <c r="Z122" s="48">
        <f t="shared" si="48"/>
      </c>
      <c r="AA122" s="48">
        <f t="shared" si="48"/>
      </c>
      <c r="AB122" s="48">
        <f t="shared" si="48"/>
      </c>
      <c r="AC122" s="48">
        <f aca="true" t="shared" si="49" ref="AC122:AN131">IF(($R122)=AC$6,"ggg","")</f>
      </c>
      <c r="AD122" s="48">
        <f t="shared" si="49"/>
      </c>
      <c r="AE122" s="48">
        <f t="shared" si="49"/>
      </c>
      <c r="AF122" s="48">
        <f t="shared" si="49"/>
      </c>
      <c r="AG122" s="48">
        <f t="shared" si="49"/>
      </c>
      <c r="AH122" s="48">
        <f t="shared" si="49"/>
      </c>
      <c r="AI122" s="48">
        <f t="shared" si="49"/>
      </c>
      <c r="AJ122" s="48" t="str">
        <f t="shared" si="49"/>
        <v>ggg</v>
      </c>
      <c r="AK122" s="48">
        <f t="shared" si="49"/>
      </c>
      <c r="AL122" s="48">
        <f t="shared" si="49"/>
      </c>
      <c r="AM122" s="48">
        <f t="shared" si="49"/>
      </c>
      <c r="AN122" s="48">
        <f t="shared" si="49"/>
      </c>
    </row>
    <row r="123" spans="3:40" ht="15.75" outlineLevel="1">
      <c r="C123" s="46">
        <v>22</v>
      </c>
      <c r="D123" s="41" t="s">
        <v>63</v>
      </c>
      <c r="E123" s="50">
        <v>561.3</v>
      </c>
      <c r="G123" s="41"/>
      <c r="H123" s="41"/>
      <c r="I123" s="41"/>
      <c r="J123" s="41"/>
      <c r="L123" s="41">
        <f t="shared" si="42"/>
        <v>0</v>
      </c>
      <c r="M123" s="45">
        <f t="shared" si="39"/>
        <v>3.099999999999909</v>
      </c>
      <c r="N123" s="58">
        <f t="shared" si="40"/>
        <v>13.099999999999909</v>
      </c>
      <c r="O123" s="47">
        <f t="shared" si="41"/>
        <v>0.5166666666666515</v>
      </c>
      <c r="Q123" s="44">
        <f t="shared" si="45"/>
        <v>2.2666666666666515</v>
      </c>
      <c r="R123" s="90">
        <f>COUNTIF(P$6:P123,"*")</f>
        <v>13</v>
      </c>
      <c r="S123" s="48">
        <f t="shared" si="48"/>
      </c>
      <c r="T123" s="48">
        <f t="shared" si="48"/>
      </c>
      <c r="U123" s="48">
        <f t="shared" si="48"/>
      </c>
      <c r="V123" s="48">
        <f t="shared" si="48"/>
      </c>
      <c r="W123" s="48">
        <f t="shared" si="48"/>
      </c>
      <c r="X123" s="48">
        <f t="shared" si="48"/>
      </c>
      <c r="Y123" s="48">
        <f t="shared" si="48"/>
      </c>
      <c r="Z123" s="48">
        <f t="shared" si="48"/>
      </c>
      <c r="AA123" s="48">
        <f t="shared" si="48"/>
      </c>
      <c r="AB123" s="48">
        <f t="shared" si="48"/>
      </c>
      <c r="AC123" s="48">
        <f t="shared" si="49"/>
      </c>
      <c r="AD123" s="48">
        <f t="shared" si="49"/>
      </c>
      <c r="AE123" s="48">
        <f t="shared" si="49"/>
      </c>
      <c r="AF123" s="48">
        <f t="shared" si="49"/>
      </c>
      <c r="AG123" s="48">
        <f t="shared" si="49"/>
      </c>
      <c r="AH123" s="48">
        <f t="shared" si="49"/>
      </c>
      <c r="AI123" s="48">
        <f t="shared" si="49"/>
      </c>
      <c r="AJ123" s="48" t="str">
        <f t="shared" si="49"/>
        <v>ggg</v>
      </c>
      <c r="AK123" s="48">
        <f t="shared" si="49"/>
      </c>
      <c r="AL123" s="48">
        <f t="shared" si="49"/>
      </c>
      <c r="AM123" s="48">
        <f t="shared" si="49"/>
      </c>
      <c r="AN123" s="48">
        <f t="shared" si="49"/>
      </c>
    </row>
    <row r="124" spans="3:40" ht="30" outlineLevel="1">
      <c r="C124" s="46">
        <v>21</v>
      </c>
      <c r="D124" s="41" t="s">
        <v>147</v>
      </c>
      <c r="E124" s="50">
        <v>575.8</v>
      </c>
      <c r="G124" s="41"/>
      <c r="H124" s="41"/>
      <c r="I124" s="41"/>
      <c r="J124" s="41"/>
      <c r="L124" s="41">
        <f t="shared" si="42"/>
        <v>0</v>
      </c>
      <c r="M124" s="45">
        <f t="shared" si="39"/>
        <v>14.5</v>
      </c>
      <c r="N124" s="58">
        <f t="shared" si="40"/>
        <v>27.59999999999991</v>
      </c>
      <c r="O124" s="47">
        <f t="shared" si="41"/>
        <v>2.4166666666666665</v>
      </c>
      <c r="Q124" s="44">
        <f t="shared" si="45"/>
        <v>4.683333333333318</v>
      </c>
      <c r="R124" s="90">
        <f>COUNTIF(P$6:P124,"*")</f>
        <v>13</v>
      </c>
      <c r="S124" s="48">
        <f t="shared" si="48"/>
      </c>
      <c r="T124" s="48">
        <f t="shared" si="48"/>
      </c>
      <c r="U124" s="48">
        <f t="shared" si="48"/>
      </c>
      <c r="V124" s="48">
        <f t="shared" si="48"/>
      </c>
      <c r="W124" s="48">
        <f t="shared" si="48"/>
      </c>
      <c r="X124" s="48">
        <f t="shared" si="48"/>
      </c>
      <c r="Y124" s="48">
        <f t="shared" si="48"/>
      </c>
      <c r="Z124" s="48">
        <f t="shared" si="48"/>
      </c>
      <c r="AA124" s="48">
        <f t="shared" si="48"/>
      </c>
      <c r="AB124" s="48">
        <f t="shared" si="48"/>
      </c>
      <c r="AC124" s="48">
        <f t="shared" si="49"/>
      </c>
      <c r="AD124" s="48">
        <f t="shared" si="49"/>
      </c>
      <c r="AE124" s="48">
        <f t="shared" si="49"/>
      </c>
      <c r="AF124" s="48">
        <f t="shared" si="49"/>
      </c>
      <c r="AG124" s="48">
        <f t="shared" si="49"/>
      </c>
      <c r="AH124" s="48">
        <f t="shared" si="49"/>
      </c>
      <c r="AI124" s="48">
        <f t="shared" si="49"/>
      </c>
      <c r="AJ124" s="48" t="str">
        <f t="shared" si="49"/>
        <v>ggg</v>
      </c>
      <c r="AK124" s="48">
        <f t="shared" si="49"/>
      </c>
      <c r="AL124" s="48">
        <f t="shared" si="49"/>
      </c>
      <c r="AM124" s="48">
        <f t="shared" si="49"/>
      </c>
      <c r="AN124" s="48">
        <f t="shared" si="49"/>
      </c>
    </row>
    <row r="125" spans="3:40" ht="15.75" outlineLevel="1">
      <c r="C125" s="46">
        <v>15</v>
      </c>
      <c r="D125" s="41" t="s">
        <v>150</v>
      </c>
      <c r="E125" s="42">
        <v>602.3</v>
      </c>
      <c r="G125" s="41" t="s">
        <v>28</v>
      </c>
      <c r="H125" s="41" t="s">
        <v>62</v>
      </c>
      <c r="I125" s="41" t="s">
        <v>178</v>
      </c>
      <c r="J125" s="41"/>
      <c r="L125" s="41">
        <f t="shared" si="42"/>
        <v>0</v>
      </c>
      <c r="M125" s="45">
        <f t="shared" si="39"/>
        <v>26.5</v>
      </c>
      <c r="N125" s="58">
        <f t="shared" si="40"/>
        <v>54.09999999999991</v>
      </c>
      <c r="O125" s="47">
        <f t="shared" si="41"/>
        <v>4.416666666666667</v>
      </c>
      <c r="Q125" s="44">
        <f t="shared" si="45"/>
        <v>9.099999999999984</v>
      </c>
      <c r="R125" s="90">
        <f>COUNTIF(P$6:P125,"*")</f>
        <v>13</v>
      </c>
      <c r="S125" s="48">
        <f t="shared" si="48"/>
      </c>
      <c r="T125" s="48">
        <f t="shared" si="48"/>
      </c>
      <c r="U125" s="48">
        <f t="shared" si="48"/>
      </c>
      <c r="V125" s="48">
        <f t="shared" si="48"/>
      </c>
      <c r="W125" s="48">
        <f t="shared" si="48"/>
      </c>
      <c r="X125" s="48">
        <f t="shared" si="48"/>
      </c>
      <c r="Y125" s="48">
        <f t="shared" si="48"/>
      </c>
      <c r="Z125" s="48">
        <f t="shared" si="48"/>
      </c>
      <c r="AA125" s="48">
        <f t="shared" si="48"/>
      </c>
      <c r="AB125" s="48">
        <f t="shared" si="48"/>
      </c>
      <c r="AC125" s="48">
        <f t="shared" si="49"/>
      </c>
      <c r="AD125" s="48">
        <f t="shared" si="49"/>
      </c>
      <c r="AE125" s="48">
        <f t="shared" si="49"/>
      </c>
      <c r="AF125" s="48">
        <f t="shared" si="49"/>
      </c>
      <c r="AG125" s="48">
        <f t="shared" si="49"/>
      </c>
      <c r="AH125" s="48">
        <f t="shared" si="49"/>
      </c>
      <c r="AI125" s="48">
        <f t="shared" si="49"/>
      </c>
      <c r="AJ125" s="48" t="str">
        <f t="shared" si="49"/>
        <v>ggg</v>
      </c>
      <c r="AK125" s="48">
        <f t="shared" si="49"/>
      </c>
      <c r="AL125" s="48">
        <f t="shared" si="49"/>
      </c>
      <c r="AM125" s="48">
        <f t="shared" si="49"/>
      </c>
      <c r="AN125" s="48">
        <f t="shared" si="49"/>
      </c>
    </row>
    <row r="126" spans="3:40" ht="15.75" outlineLevel="1">
      <c r="C126" s="46">
        <v>14</v>
      </c>
      <c r="D126" s="41" t="s">
        <v>148</v>
      </c>
      <c r="E126" s="42">
        <v>602.3</v>
      </c>
      <c r="G126" s="41" t="s">
        <v>25</v>
      </c>
      <c r="H126" s="41" t="s">
        <v>62</v>
      </c>
      <c r="I126" s="41" t="s">
        <v>178</v>
      </c>
      <c r="J126" s="41"/>
      <c r="L126" s="41">
        <f t="shared" si="42"/>
        <v>0</v>
      </c>
      <c r="M126" s="45">
        <f t="shared" si="39"/>
        <v>0</v>
      </c>
      <c r="N126" s="58">
        <f t="shared" si="40"/>
        <v>54.09999999999991</v>
      </c>
      <c r="O126" s="47">
        <f t="shared" si="41"/>
        <v>0</v>
      </c>
      <c r="Q126" s="44">
        <f t="shared" si="45"/>
        <v>9.099999999999984</v>
      </c>
      <c r="R126" s="90">
        <f>COUNTIF(P$6:P126,"*")</f>
        <v>13</v>
      </c>
      <c r="S126" s="48">
        <f t="shared" si="48"/>
      </c>
      <c r="T126" s="48">
        <f t="shared" si="48"/>
      </c>
      <c r="U126" s="48">
        <f t="shared" si="48"/>
      </c>
      <c r="V126" s="48">
        <f t="shared" si="48"/>
      </c>
      <c r="W126" s="48">
        <f t="shared" si="48"/>
      </c>
      <c r="X126" s="48">
        <f t="shared" si="48"/>
      </c>
      <c r="Y126" s="48">
        <f t="shared" si="48"/>
      </c>
      <c r="Z126" s="48">
        <f t="shared" si="48"/>
      </c>
      <c r="AA126" s="48">
        <f t="shared" si="48"/>
      </c>
      <c r="AB126" s="48">
        <f t="shared" si="48"/>
      </c>
      <c r="AC126" s="48">
        <f t="shared" si="49"/>
      </c>
      <c r="AD126" s="48">
        <f t="shared" si="49"/>
      </c>
      <c r="AE126" s="48">
        <f t="shared" si="49"/>
      </c>
      <c r="AF126" s="48">
        <f t="shared" si="49"/>
      </c>
      <c r="AG126" s="48">
        <f t="shared" si="49"/>
      </c>
      <c r="AH126" s="48">
        <f t="shared" si="49"/>
      </c>
      <c r="AI126" s="48">
        <f t="shared" si="49"/>
      </c>
      <c r="AJ126" s="48" t="str">
        <f t="shared" si="49"/>
        <v>ggg</v>
      </c>
      <c r="AK126" s="48">
        <f t="shared" si="49"/>
      </c>
      <c r="AL126" s="48">
        <f t="shared" si="49"/>
      </c>
      <c r="AM126" s="48">
        <f t="shared" si="49"/>
      </c>
      <c r="AN126" s="48">
        <f t="shared" si="49"/>
      </c>
    </row>
    <row r="127" spans="3:40" ht="15.75" outlineLevel="1">
      <c r="C127" s="46">
        <v>13</v>
      </c>
      <c r="D127" s="41" t="s">
        <v>157</v>
      </c>
      <c r="E127" s="42">
        <v>602.6</v>
      </c>
      <c r="G127" s="41"/>
      <c r="H127" s="41"/>
      <c r="I127" s="41"/>
      <c r="J127" s="41"/>
      <c r="L127" s="41">
        <f t="shared" si="42"/>
        <v>0</v>
      </c>
      <c r="M127" s="45">
        <f t="shared" si="39"/>
        <v>0.3000000000000682</v>
      </c>
      <c r="N127" s="58">
        <f t="shared" si="40"/>
        <v>54.39999999999998</v>
      </c>
      <c r="O127" s="47">
        <f t="shared" si="41"/>
        <v>0.05000000000001137</v>
      </c>
      <c r="Q127" s="44">
        <f t="shared" si="45"/>
        <v>9.149999999999995</v>
      </c>
      <c r="R127" s="90">
        <f>COUNTIF(P$6:P127,"*")</f>
        <v>13</v>
      </c>
      <c r="S127" s="48">
        <f t="shared" si="48"/>
      </c>
      <c r="T127" s="48">
        <f t="shared" si="48"/>
      </c>
      <c r="U127" s="48">
        <f t="shared" si="48"/>
      </c>
      <c r="V127" s="48">
        <f t="shared" si="48"/>
      </c>
      <c r="W127" s="48">
        <f t="shared" si="48"/>
      </c>
      <c r="X127" s="48">
        <f t="shared" si="48"/>
      </c>
      <c r="Y127" s="48">
        <f t="shared" si="48"/>
      </c>
      <c r="Z127" s="48">
        <f t="shared" si="48"/>
      </c>
      <c r="AA127" s="48">
        <f t="shared" si="48"/>
      </c>
      <c r="AB127" s="48">
        <f t="shared" si="48"/>
      </c>
      <c r="AC127" s="48">
        <f t="shared" si="49"/>
      </c>
      <c r="AD127" s="48">
        <f t="shared" si="49"/>
      </c>
      <c r="AE127" s="48">
        <f t="shared" si="49"/>
      </c>
      <c r="AF127" s="48">
        <f t="shared" si="49"/>
      </c>
      <c r="AG127" s="48">
        <f t="shared" si="49"/>
      </c>
      <c r="AH127" s="48">
        <f t="shared" si="49"/>
      </c>
      <c r="AI127" s="48">
        <f t="shared" si="49"/>
      </c>
      <c r="AJ127" s="48" t="str">
        <f t="shared" si="49"/>
        <v>ggg</v>
      </c>
      <c r="AK127" s="48">
        <f t="shared" si="49"/>
      </c>
      <c r="AL127" s="48">
        <f t="shared" si="49"/>
      </c>
      <c r="AM127" s="48">
        <f t="shared" si="49"/>
      </c>
      <c r="AN127" s="48">
        <f t="shared" si="49"/>
      </c>
    </row>
    <row r="128" spans="3:40" ht="15.75" outlineLevel="1">
      <c r="C128" s="46">
        <v>12</v>
      </c>
      <c r="D128" s="41" t="s">
        <v>163</v>
      </c>
      <c r="E128" s="42">
        <v>616.1</v>
      </c>
      <c r="G128" s="41" t="s">
        <v>23</v>
      </c>
      <c r="H128" s="41" t="s">
        <v>62</v>
      </c>
      <c r="I128" s="41"/>
      <c r="J128" s="41"/>
      <c r="L128" s="41">
        <f t="shared" si="42"/>
        <v>0</v>
      </c>
      <c r="M128" s="45">
        <f t="shared" si="39"/>
        <v>13.5</v>
      </c>
      <c r="N128" s="58">
        <f t="shared" si="40"/>
        <v>67.89999999999998</v>
      </c>
      <c r="O128" s="47">
        <f t="shared" si="41"/>
        <v>2.25</v>
      </c>
      <c r="Q128" s="44">
        <f t="shared" si="45"/>
        <v>11.399999999999995</v>
      </c>
      <c r="R128" s="90">
        <f>COUNTIF(P$6:P128,"*")</f>
        <v>13</v>
      </c>
      <c r="S128" s="48">
        <f t="shared" si="48"/>
      </c>
      <c r="T128" s="48">
        <f t="shared" si="48"/>
      </c>
      <c r="U128" s="48">
        <f t="shared" si="48"/>
      </c>
      <c r="V128" s="48">
        <f t="shared" si="48"/>
      </c>
      <c r="W128" s="48">
        <f t="shared" si="48"/>
      </c>
      <c r="X128" s="48">
        <f t="shared" si="48"/>
      </c>
      <c r="Y128" s="48">
        <f t="shared" si="48"/>
      </c>
      <c r="Z128" s="48">
        <f t="shared" si="48"/>
      </c>
      <c r="AA128" s="48">
        <f t="shared" si="48"/>
      </c>
      <c r="AB128" s="48">
        <f t="shared" si="48"/>
      </c>
      <c r="AC128" s="48">
        <f t="shared" si="49"/>
      </c>
      <c r="AD128" s="48">
        <f t="shared" si="49"/>
      </c>
      <c r="AE128" s="48">
        <f t="shared" si="49"/>
      </c>
      <c r="AF128" s="48">
        <f t="shared" si="49"/>
      </c>
      <c r="AG128" s="48">
        <f t="shared" si="49"/>
      </c>
      <c r="AH128" s="48">
        <f t="shared" si="49"/>
      </c>
      <c r="AI128" s="48">
        <f t="shared" si="49"/>
      </c>
      <c r="AJ128" s="48" t="str">
        <f t="shared" si="49"/>
        <v>ggg</v>
      </c>
      <c r="AK128" s="48">
        <f t="shared" si="49"/>
      </c>
      <c r="AL128" s="48">
        <f t="shared" si="49"/>
      </c>
      <c r="AM128" s="48">
        <f t="shared" si="49"/>
      </c>
      <c r="AN128" s="48">
        <f t="shared" si="49"/>
      </c>
    </row>
    <row r="129" spans="3:40" ht="15.75" outlineLevel="1">
      <c r="C129" s="46">
        <v>11</v>
      </c>
      <c r="D129" s="41" t="s">
        <v>161</v>
      </c>
      <c r="E129" s="42">
        <v>616.1</v>
      </c>
      <c r="G129" s="41"/>
      <c r="H129" s="41"/>
      <c r="I129" s="41"/>
      <c r="J129" s="41"/>
      <c r="L129" s="41">
        <f t="shared" si="42"/>
        <v>0</v>
      </c>
      <c r="M129" s="45">
        <f t="shared" si="39"/>
        <v>0</v>
      </c>
      <c r="N129" s="58">
        <f t="shared" si="40"/>
        <v>67.89999999999998</v>
      </c>
      <c r="O129" s="47">
        <f t="shared" si="41"/>
        <v>0</v>
      </c>
      <c r="Q129" s="44">
        <f t="shared" si="45"/>
        <v>11.399999999999995</v>
      </c>
      <c r="R129" s="90">
        <f>COUNTIF(P$6:P129,"*")</f>
        <v>13</v>
      </c>
      <c r="S129" s="48">
        <f t="shared" si="48"/>
      </c>
      <c r="T129" s="48">
        <f t="shared" si="48"/>
      </c>
      <c r="U129" s="48">
        <f t="shared" si="48"/>
      </c>
      <c r="V129" s="48">
        <f t="shared" si="48"/>
      </c>
      <c r="W129" s="48">
        <f t="shared" si="48"/>
      </c>
      <c r="X129" s="48">
        <f t="shared" si="48"/>
      </c>
      <c r="Y129" s="48">
        <f t="shared" si="48"/>
      </c>
      <c r="Z129" s="48">
        <f t="shared" si="48"/>
      </c>
      <c r="AA129" s="48">
        <f t="shared" si="48"/>
      </c>
      <c r="AB129" s="48">
        <f t="shared" si="48"/>
      </c>
      <c r="AC129" s="48">
        <f t="shared" si="49"/>
      </c>
      <c r="AD129" s="48">
        <f t="shared" si="49"/>
      </c>
      <c r="AE129" s="48">
        <f t="shared" si="49"/>
      </c>
      <c r="AF129" s="48">
        <f t="shared" si="49"/>
      </c>
      <c r="AG129" s="48">
        <f t="shared" si="49"/>
      </c>
      <c r="AH129" s="48">
        <f t="shared" si="49"/>
      </c>
      <c r="AI129" s="48">
        <f t="shared" si="49"/>
      </c>
      <c r="AJ129" s="48" t="str">
        <f t="shared" si="49"/>
        <v>ggg</v>
      </c>
      <c r="AK129" s="48">
        <f t="shared" si="49"/>
      </c>
      <c r="AL129" s="48">
        <f t="shared" si="49"/>
      </c>
      <c r="AM129" s="48">
        <f t="shared" si="49"/>
      </c>
      <c r="AN129" s="48">
        <f t="shared" si="49"/>
      </c>
    </row>
    <row r="130" spans="3:40" ht="15.75" outlineLevel="1">
      <c r="C130" s="46">
        <v>10</v>
      </c>
      <c r="D130" s="41" t="s">
        <v>159</v>
      </c>
      <c r="E130" s="42">
        <v>616.1</v>
      </c>
      <c r="G130" s="41"/>
      <c r="H130" s="41"/>
      <c r="I130" s="41"/>
      <c r="J130" s="41"/>
      <c r="L130" s="41">
        <f aca="true" t="shared" si="50" ref="L130:L139">IF(J130="L&amp;D",0.75,0)</f>
        <v>0</v>
      </c>
      <c r="M130" s="45">
        <f t="shared" si="39"/>
        <v>0</v>
      </c>
      <c r="N130" s="58">
        <f t="shared" si="40"/>
        <v>67.89999999999998</v>
      </c>
      <c r="O130" s="47">
        <f t="shared" si="41"/>
        <v>0</v>
      </c>
      <c r="Q130" s="44">
        <f t="shared" si="45"/>
        <v>11.399999999999995</v>
      </c>
      <c r="R130" s="90">
        <f>COUNTIF(P$6:P130,"*")</f>
        <v>13</v>
      </c>
      <c r="S130" s="48">
        <f t="shared" si="48"/>
      </c>
      <c r="T130" s="48">
        <f t="shared" si="48"/>
      </c>
      <c r="U130" s="48">
        <f t="shared" si="48"/>
      </c>
      <c r="V130" s="48">
        <f t="shared" si="48"/>
      </c>
      <c r="W130" s="48">
        <f t="shared" si="48"/>
      </c>
      <c r="X130" s="48">
        <f t="shared" si="48"/>
      </c>
      <c r="Y130" s="48">
        <f t="shared" si="48"/>
      </c>
      <c r="Z130" s="48">
        <f t="shared" si="48"/>
      </c>
      <c r="AA130" s="48">
        <f t="shared" si="48"/>
      </c>
      <c r="AB130" s="48">
        <f t="shared" si="48"/>
      </c>
      <c r="AC130" s="48">
        <f t="shared" si="49"/>
      </c>
      <c r="AD130" s="48">
        <f t="shared" si="49"/>
      </c>
      <c r="AE130" s="48">
        <f t="shared" si="49"/>
      </c>
      <c r="AF130" s="48">
        <f t="shared" si="49"/>
      </c>
      <c r="AG130" s="48">
        <f t="shared" si="49"/>
      </c>
      <c r="AH130" s="48">
        <f t="shared" si="49"/>
      </c>
      <c r="AI130" s="48">
        <f t="shared" si="49"/>
      </c>
      <c r="AJ130" s="48" t="str">
        <f t="shared" si="49"/>
        <v>ggg</v>
      </c>
      <c r="AK130" s="48">
        <f t="shared" si="49"/>
      </c>
      <c r="AL130" s="48">
        <f t="shared" si="49"/>
      </c>
      <c r="AM130" s="48">
        <f t="shared" si="49"/>
      </c>
      <c r="AN130" s="48">
        <f t="shared" si="49"/>
      </c>
    </row>
    <row r="131" spans="3:40" ht="15.75" outlineLevel="1">
      <c r="C131" s="46">
        <v>9</v>
      </c>
      <c r="D131" s="41" t="s">
        <v>63</v>
      </c>
      <c r="E131" s="42">
        <v>618.5</v>
      </c>
      <c r="G131" s="41"/>
      <c r="H131" s="41"/>
      <c r="I131" s="41"/>
      <c r="J131" s="41"/>
      <c r="L131" s="41">
        <f t="shared" si="50"/>
        <v>0</v>
      </c>
      <c r="M131" s="45">
        <f t="shared" si="39"/>
        <v>2.3999999999999773</v>
      </c>
      <c r="N131" s="58">
        <f t="shared" si="40"/>
        <v>70.29999999999995</v>
      </c>
      <c r="O131" s="47">
        <f t="shared" si="41"/>
        <v>0.3999999999999962</v>
      </c>
      <c r="Q131" s="44">
        <f t="shared" si="45"/>
        <v>11.799999999999992</v>
      </c>
      <c r="R131" s="90">
        <f>COUNTIF(P$6:P131,"*")</f>
        <v>13</v>
      </c>
      <c r="S131" s="48">
        <f t="shared" si="48"/>
      </c>
      <c r="T131" s="48">
        <f t="shared" si="48"/>
      </c>
      <c r="U131" s="48">
        <f t="shared" si="48"/>
      </c>
      <c r="V131" s="48">
        <f t="shared" si="48"/>
      </c>
      <c r="W131" s="48">
        <f t="shared" si="48"/>
      </c>
      <c r="X131" s="48">
        <f t="shared" si="48"/>
      </c>
      <c r="Y131" s="48">
        <f t="shared" si="48"/>
      </c>
      <c r="Z131" s="48">
        <f t="shared" si="48"/>
      </c>
      <c r="AA131" s="48">
        <f t="shared" si="48"/>
      </c>
      <c r="AB131" s="48">
        <f t="shared" si="48"/>
      </c>
      <c r="AC131" s="48">
        <f t="shared" si="49"/>
      </c>
      <c r="AD131" s="48">
        <f t="shared" si="49"/>
      </c>
      <c r="AE131" s="48">
        <f t="shared" si="49"/>
      </c>
      <c r="AF131" s="48">
        <f t="shared" si="49"/>
      </c>
      <c r="AG131" s="48">
        <f t="shared" si="49"/>
      </c>
      <c r="AH131" s="48">
        <f t="shared" si="49"/>
      </c>
      <c r="AI131" s="48">
        <f t="shared" si="49"/>
      </c>
      <c r="AJ131" s="48" t="str">
        <f t="shared" si="49"/>
        <v>ggg</v>
      </c>
      <c r="AK131" s="48">
        <f t="shared" si="49"/>
      </c>
      <c r="AL131" s="48">
        <f t="shared" si="49"/>
      </c>
      <c r="AM131" s="48">
        <f t="shared" si="49"/>
      </c>
      <c r="AN131" s="48">
        <f t="shared" si="49"/>
      </c>
    </row>
    <row r="132" spans="3:40" ht="15.75" outlineLevel="1">
      <c r="C132" s="46">
        <v>8</v>
      </c>
      <c r="D132" s="41" t="s">
        <v>164</v>
      </c>
      <c r="E132" s="42">
        <v>620.2</v>
      </c>
      <c r="G132" s="41"/>
      <c r="H132" s="41"/>
      <c r="I132" s="41"/>
      <c r="J132" s="41"/>
      <c r="L132" s="41">
        <f t="shared" si="50"/>
        <v>0</v>
      </c>
      <c r="M132" s="45">
        <f t="shared" si="39"/>
        <v>1.7000000000000455</v>
      </c>
      <c r="N132" s="58">
        <f t="shared" si="40"/>
        <v>72</v>
      </c>
      <c r="O132" s="47">
        <f t="shared" si="41"/>
        <v>0.28333333333334093</v>
      </c>
      <c r="Q132" s="44">
        <f t="shared" si="45"/>
        <v>12.083333333333332</v>
      </c>
      <c r="R132" s="90">
        <f>COUNTIF(P$6:P132,"*")</f>
        <v>13</v>
      </c>
      <c r="S132" s="48">
        <f aca="true" t="shared" si="51" ref="S132:AB139">IF(($R132)=S$6,"ggg","")</f>
      </c>
      <c r="T132" s="48">
        <f t="shared" si="51"/>
      </c>
      <c r="U132" s="48">
        <f t="shared" si="51"/>
      </c>
      <c r="V132" s="48">
        <f t="shared" si="51"/>
      </c>
      <c r="W132" s="48">
        <f t="shared" si="51"/>
      </c>
      <c r="X132" s="48">
        <f t="shared" si="51"/>
      </c>
      <c r="Y132" s="48">
        <f t="shared" si="51"/>
      </c>
      <c r="Z132" s="48">
        <f t="shared" si="51"/>
      </c>
      <c r="AA132" s="48">
        <f t="shared" si="51"/>
      </c>
      <c r="AB132" s="48">
        <f t="shared" si="51"/>
      </c>
      <c r="AC132" s="48">
        <f aca="true" t="shared" si="52" ref="AC132:AN139">IF(($R132)=AC$6,"ggg","")</f>
      </c>
      <c r="AD132" s="48">
        <f t="shared" si="52"/>
      </c>
      <c r="AE132" s="48">
        <f t="shared" si="52"/>
      </c>
      <c r="AF132" s="48">
        <f t="shared" si="52"/>
      </c>
      <c r="AG132" s="48">
        <f t="shared" si="52"/>
      </c>
      <c r="AH132" s="48">
        <f t="shared" si="52"/>
      </c>
      <c r="AI132" s="48">
        <f t="shared" si="52"/>
      </c>
      <c r="AJ132" s="48" t="str">
        <f t="shared" si="52"/>
        <v>ggg</v>
      </c>
      <c r="AK132" s="48">
        <f t="shared" si="52"/>
      </c>
      <c r="AL132" s="48">
        <f t="shared" si="52"/>
      </c>
      <c r="AM132" s="48">
        <f t="shared" si="52"/>
      </c>
      <c r="AN132" s="48">
        <f t="shared" si="52"/>
      </c>
    </row>
    <row r="133" spans="3:40" ht="15.75" outlineLevel="1">
      <c r="C133" s="46">
        <v>7</v>
      </c>
      <c r="D133" s="41" t="s">
        <v>165</v>
      </c>
      <c r="E133" s="42">
        <v>624.5</v>
      </c>
      <c r="G133" s="41"/>
      <c r="H133" s="41"/>
      <c r="I133" s="41"/>
      <c r="J133" s="41"/>
      <c r="L133" s="41">
        <f t="shared" si="50"/>
        <v>0</v>
      </c>
      <c r="M133" s="45">
        <f t="shared" si="39"/>
        <v>4.2999999999999545</v>
      </c>
      <c r="N133" s="58">
        <f t="shared" si="40"/>
        <v>76.29999999999995</v>
      </c>
      <c r="O133" s="47">
        <f t="shared" si="41"/>
        <v>0.7166666666666591</v>
      </c>
      <c r="Q133" s="44">
        <f t="shared" si="45"/>
        <v>12.799999999999992</v>
      </c>
      <c r="R133" s="90">
        <f>COUNTIF(P$6:P133,"*")</f>
        <v>13</v>
      </c>
      <c r="S133" s="48">
        <f t="shared" si="51"/>
      </c>
      <c r="T133" s="48">
        <f t="shared" si="51"/>
      </c>
      <c r="U133" s="48">
        <f t="shared" si="51"/>
      </c>
      <c r="V133" s="48">
        <f t="shared" si="51"/>
      </c>
      <c r="W133" s="48">
        <f t="shared" si="51"/>
      </c>
      <c r="X133" s="48">
        <f t="shared" si="51"/>
      </c>
      <c r="Y133" s="48">
        <f t="shared" si="51"/>
      </c>
      <c r="Z133" s="48">
        <f t="shared" si="51"/>
      </c>
      <c r="AA133" s="48">
        <f t="shared" si="51"/>
      </c>
      <c r="AB133" s="48">
        <f t="shared" si="51"/>
      </c>
      <c r="AC133" s="48">
        <f t="shared" si="52"/>
      </c>
      <c r="AD133" s="48">
        <f t="shared" si="52"/>
      </c>
      <c r="AE133" s="48">
        <f t="shared" si="52"/>
      </c>
      <c r="AF133" s="48">
        <f t="shared" si="52"/>
      </c>
      <c r="AG133" s="48">
        <f t="shared" si="52"/>
      </c>
      <c r="AH133" s="48">
        <f t="shared" si="52"/>
      </c>
      <c r="AI133" s="48">
        <f t="shared" si="52"/>
      </c>
      <c r="AJ133" s="48" t="str">
        <f t="shared" si="52"/>
        <v>ggg</v>
      </c>
      <c r="AK133" s="48">
        <f t="shared" si="52"/>
      </c>
      <c r="AL133" s="48">
        <f t="shared" si="52"/>
      </c>
      <c r="AM133" s="48">
        <f t="shared" si="52"/>
      </c>
      <c r="AN133" s="48">
        <f t="shared" si="52"/>
      </c>
    </row>
    <row r="134" spans="3:40" ht="15.75" outlineLevel="1">
      <c r="C134" s="46">
        <v>6</v>
      </c>
      <c r="D134" s="41" t="s">
        <v>166</v>
      </c>
      <c r="E134" s="42">
        <v>625.6</v>
      </c>
      <c r="G134" s="41" t="s">
        <v>16</v>
      </c>
      <c r="H134" s="41" t="s">
        <v>62</v>
      </c>
      <c r="I134" s="41" t="s">
        <v>178</v>
      </c>
      <c r="J134" s="41"/>
      <c r="L134" s="41">
        <f t="shared" si="50"/>
        <v>0</v>
      </c>
      <c r="M134" s="45">
        <f t="shared" si="39"/>
        <v>1.1000000000000227</v>
      </c>
      <c r="N134" s="58">
        <f t="shared" si="40"/>
        <v>77.39999999999998</v>
      </c>
      <c r="O134" s="47">
        <f t="shared" si="41"/>
        <v>0.18333333333333712</v>
      </c>
      <c r="Q134" s="44">
        <f t="shared" si="45"/>
        <v>12.983333333333329</v>
      </c>
      <c r="R134" s="90">
        <f>COUNTIF(P$6:P134,"*")</f>
        <v>13</v>
      </c>
      <c r="S134" s="48">
        <f t="shared" si="51"/>
      </c>
      <c r="T134" s="48">
        <f t="shared" si="51"/>
      </c>
      <c r="U134" s="48">
        <f t="shared" si="51"/>
      </c>
      <c r="V134" s="48">
        <f t="shared" si="51"/>
      </c>
      <c r="W134" s="48">
        <f t="shared" si="51"/>
      </c>
      <c r="X134" s="48">
        <f t="shared" si="51"/>
      </c>
      <c r="Y134" s="48">
        <f t="shared" si="51"/>
      </c>
      <c r="Z134" s="48">
        <f t="shared" si="51"/>
      </c>
      <c r="AA134" s="48">
        <f t="shared" si="51"/>
      </c>
      <c r="AB134" s="48">
        <f t="shared" si="51"/>
      </c>
      <c r="AC134" s="48">
        <f t="shared" si="52"/>
      </c>
      <c r="AD134" s="48">
        <f t="shared" si="52"/>
      </c>
      <c r="AE134" s="48">
        <f t="shared" si="52"/>
      </c>
      <c r="AF134" s="48">
        <f t="shared" si="52"/>
      </c>
      <c r="AG134" s="48">
        <f t="shared" si="52"/>
      </c>
      <c r="AH134" s="48">
        <f t="shared" si="52"/>
      </c>
      <c r="AI134" s="48">
        <f t="shared" si="52"/>
      </c>
      <c r="AJ134" s="48" t="str">
        <f t="shared" si="52"/>
        <v>ggg</v>
      </c>
      <c r="AK134" s="48">
        <f t="shared" si="52"/>
      </c>
      <c r="AL134" s="48">
        <f t="shared" si="52"/>
      </c>
      <c r="AM134" s="48">
        <f t="shared" si="52"/>
      </c>
      <c r="AN134" s="48">
        <f t="shared" si="52"/>
      </c>
    </row>
    <row r="135" spans="3:40" ht="15.75" outlineLevel="1">
      <c r="C135" s="46">
        <v>5</v>
      </c>
      <c r="D135" s="41" t="s">
        <v>168</v>
      </c>
      <c r="E135" s="42">
        <v>626.9</v>
      </c>
      <c r="G135" s="41" t="s">
        <v>14</v>
      </c>
      <c r="H135" s="41" t="s">
        <v>62</v>
      </c>
      <c r="I135" s="41" t="s">
        <v>178</v>
      </c>
      <c r="J135" s="41"/>
      <c r="L135" s="41">
        <f t="shared" si="50"/>
        <v>0</v>
      </c>
      <c r="M135" s="45">
        <f t="shared" si="39"/>
        <v>1.2999999999999545</v>
      </c>
      <c r="N135" s="58">
        <f t="shared" si="40"/>
        <v>78.69999999999993</v>
      </c>
      <c r="O135" s="47">
        <f t="shared" si="41"/>
        <v>0.2166666666666591</v>
      </c>
      <c r="Q135" s="44">
        <f t="shared" si="45"/>
        <v>13.199999999999989</v>
      </c>
      <c r="R135" s="90">
        <f>COUNTIF(P$6:P135,"*")</f>
        <v>13</v>
      </c>
      <c r="S135" s="48">
        <f t="shared" si="51"/>
      </c>
      <c r="T135" s="48">
        <f t="shared" si="51"/>
      </c>
      <c r="U135" s="48">
        <f t="shared" si="51"/>
      </c>
      <c r="V135" s="48">
        <f t="shared" si="51"/>
      </c>
      <c r="W135" s="48">
        <f t="shared" si="51"/>
      </c>
      <c r="X135" s="48">
        <f t="shared" si="51"/>
      </c>
      <c r="Y135" s="48">
        <f t="shared" si="51"/>
      </c>
      <c r="Z135" s="48">
        <f t="shared" si="51"/>
      </c>
      <c r="AA135" s="48">
        <f t="shared" si="51"/>
      </c>
      <c r="AB135" s="48">
        <f t="shared" si="51"/>
      </c>
      <c r="AC135" s="48">
        <f t="shared" si="52"/>
      </c>
      <c r="AD135" s="48">
        <f t="shared" si="52"/>
      </c>
      <c r="AE135" s="48">
        <f t="shared" si="52"/>
      </c>
      <c r="AF135" s="48">
        <f t="shared" si="52"/>
      </c>
      <c r="AG135" s="48">
        <f t="shared" si="52"/>
      </c>
      <c r="AH135" s="48">
        <f t="shared" si="52"/>
      </c>
      <c r="AI135" s="48">
        <f t="shared" si="52"/>
      </c>
      <c r="AJ135" s="48" t="str">
        <f t="shared" si="52"/>
        <v>ggg</v>
      </c>
      <c r="AK135" s="48">
        <f t="shared" si="52"/>
      </c>
      <c r="AL135" s="48">
        <f t="shared" si="52"/>
      </c>
      <c r="AM135" s="48">
        <f t="shared" si="52"/>
      </c>
      <c r="AN135" s="48">
        <f t="shared" si="52"/>
      </c>
    </row>
    <row r="136" spans="3:40" ht="15.75" outlineLevel="1">
      <c r="C136" s="46">
        <v>4</v>
      </c>
      <c r="D136" s="41" t="s">
        <v>170</v>
      </c>
      <c r="E136" s="42">
        <v>635.2</v>
      </c>
      <c r="G136" s="41" t="s">
        <v>11</v>
      </c>
      <c r="H136" s="41" t="s">
        <v>62</v>
      </c>
      <c r="I136" s="41" t="s">
        <v>178</v>
      </c>
      <c r="J136" s="41"/>
      <c r="L136" s="41">
        <f t="shared" si="50"/>
        <v>0</v>
      </c>
      <c r="M136" s="45">
        <f t="shared" si="39"/>
        <v>8.300000000000068</v>
      </c>
      <c r="N136" s="58">
        <f t="shared" si="40"/>
        <v>87</v>
      </c>
      <c r="O136" s="47">
        <f t="shared" si="41"/>
        <v>1.3833333333333446</v>
      </c>
      <c r="P136" s="46" t="s">
        <v>193</v>
      </c>
      <c r="Q136" s="44">
        <f t="shared" si="45"/>
        <v>14.583333333333334</v>
      </c>
      <c r="R136" s="90">
        <f>COUNTIF(P$6:P136,"*")</f>
        <v>14</v>
      </c>
      <c r="S136" s="48">
        <f t="shared" si="51"/>
      </c>
      <c r="T136" s="48">
        <f t="shared" si="51"/>
      </c>
      <c r="U136" s="48">
        <f t="shared" si="51"/>
      </c>
      <c r="V136" s="48">
        <f t="shared" si="51"/>
      </c>
      <c r="W136" s="48">
        <f t="shared" si="51"/>
      </c>
      <c r="X136" s="48">
        <f t="shared" si="51"/>
      </c>
      <c r="Y136" s="48">
        <f t="shared" si="51"/>
      </c>
      <c r="Z136" s="48">
        <f t="shared" si="51"/>
      </c>
      <c r="AA136" s="48">
        <f t="shared" si="51"/>
      </c>
      <c r="AB136" s="48">
        <f t="shared" si="51"/>
      </c>
      <c r="AC136" s="48">
        <f t="shared" si="52"/>
      </c>
      <c r="AD136" s="48">
        <f t="shared" si="52"/>
      </c>
      <c r="AE136" s="48">
        <f t="shared" si="52"/>
      </c>
      <c r="AF136" s="48">
        <f t="shared" si="52"/>
      </c>
      <c r="AG136" s="48">
        <f t="shared" si="52"/>
      </c>
      <c r="AH136" s="48">
        <f t="shared" si="52"/>
      </c>
      <c r="AI136" s="48">
        <f t="shared" si="52"/>
      </c>
      <c r="AJ136" s="48">
        <f t="shared" si="52"/>
      </c>
      <c r="AK136" s="48" t="str">
        <f t="shared" si="52"/>
        <v>ggg</v>
      </c>
      <c r="AL136" s="48">
        <f t="shared" si="52"/>
      </c>
      <c r="AM136" s="48">
        <f t="shared" si="52"/>
      </c>
      <c r="AN136" s="48">
        <f t="shared" si="52"/>
      </c>
    </row>
    <row r="137" spans="3:40" ht="15.75" outlineLevel="1">
      <c r="C137" s="46">
        <v>3</v>
      </c>
      <c r="D137" s="41" t="s">
        <v>172</v>
      </c>
      <c r="E137" s="42">
        <v>642.8</v>
      </c>
      <c r="G137" s="41"/>
      <c r="H137" s="41"/>
      <c r="I137" s="41"/>
      <c r="J137" s="41"/>
      <c r="L137" s="41">
        <f t="shared" si="50"/>
        <v>0</v>
      </c>
      <c r="M137" s="45">
        <f t="shared" si="39"/>
        <v>7.599999999999909</v>
      </c>
      <c r="N137" s="58">
        <f t="shared" si="40"/>
        <v>0</v>
      </c>
      <c r="O137" s="47">
        <f t="shared" si="41"/>
        <v>1.2666666666666515</v>
      </c>
      <c r="Q137" s="44">
        <f t="shared" si="45"/>
        <v>1.2666666666666515</v>
      </c>
      <c r="R137" s="90">
        <f>COUNTIF(P$6:P137,"*")</f>
        <v>14</v>
      </c>
      <c r="S137" s="48">
        <f t="shared" si="51"/>
      </c>
      <c r="T137" s="48">
        <f t="shared" si="51"/>
      </c>
      <c r="U137" s="48">
        <f t="shared" si="51"/>
      </c>
      <c r="V137" s="48">
        <f t="shared" si="51"/>
      </c>
      <c r="W137" s="48">
        <f t="shared" si="51"/>
      </c>
      <c r="X137" s="48">
        <f t="shared" si="51"/>
      </c>
      <c r="Y137" s="48">
        <f t="shared" si="51"/>
      </c>
      <c r="Z137" s="48">
        <f t="shared" si="51"/>
      </c>
      <c r="AA137" s="48">
        <f t="shared" si="51"/>
      </c>
      <c r="AB137" s="48">
        <f t="shared" si="51"/>
      </c>
      <c r="AC137" s="48">
        <f t="shared" si="52"/>
      </c>
      <c r="AD137" s="48">
        <f t="shared" si="52"/>
      </c>
      <c r="AE137" s="48">
        <f t="shared" si="52"/>
      </c>
      <c r="AF137" s="48">
        <f t="shared" si="52"/>
      </c>
      <c r="AG137" s="48">
        <f t="shared" si="52"/>
      </c>
      <c r="AH137" s="48">
        <f t="shared" si="52"/>
      </c>
      <c r="AI137" s="48">
        <f t="shared" si="52"/>
      </c>
      <c r="AJ137" s="48">
        <f t="shared" si="52"/>
      </c>
      <c r="AK137" s="48" t="str">
        <f t="shared" si="52"/>
        <v>ggg</v>
      </c>
      <c r="AL137" s="48">
        <f t="shared" si="52"/>
      </c>
      <c r="AM137" s="48">
        <f t="shared" si="52"/>
      </c>
      <c r="AN137" s="48">
        <f t="shared" si="52"/>
      </c>
    </row>
    <row r="138" spans="3:40" ht="15.75" outlineLevel="1">
      <c r="C138" s="46">
        <v>2</v>
      </c>
      <c r="D138" s="41" t="s">
        <v>173</v>
      </c>
      <c r="E138" s="42">
        <v>648</v>
      </c>
      <c r="G138" s="41" t="s">
        <v>9</v>
      </c>
      <c r="H138" s="41"/>
      <c r="I138" s="41"/>
      <c r="J138" s="41" t="s">
        <v>192</v>
      </c>
      <c r="L138" s="41">
        <f t="shared" si="50"/>
        <v>0.75</v>
      </c>
      <c r="M138" s="45">
        <f t="shared" si="39"/>
        <v>5.2000000000000455</v>
      </c>
      <c r="N138" s="58">
        <f t="shared" si="40"/>
        <v>5.2000000000000455</v>
      </c>
      <c r="O138" s="47">
        <f t="shared" si="41"/>
        <v>0.8666666666666742</v>
      </c>
      <c r="Q138" s="44">
        <f t="shared" si="45"/>
        <v>2.1333333333333258</v>
      </c>
      <c r="R138" s="90">
        <f>COUNTIF(P$6:P138,"*")</f>
        <v>14</v>
      </c>
      <c r="S138" s="48">
        <f t="shared" si="51"/>
      </c>
      <c r="T138" s="48">
        <f t="shared" si="51"/>
      </c>
      <c r="U138" s="48">
        <f t="shared" si="51"/>
      </c>
      <c r="V138" s="48">
        <f t="shared" si="51"/>
      </c>
      <c r="W138" s="48">
        <f t="shared" si="51"/>
      </c>
      <c r="X138" s="48">
        <f t="shared" si="51"/>
      </c>
      <c r="Y138" s="48">
        <f t="shared" si="51"/>
      </c>
      <c r="Z138" s="48">
        <f t="shared" si="51"/>
      </c>
      <c r="AA138" s="48">
        <f t="shared" si="51"/>
      </c>
      <c r="AB138" s="48">
        <f t="shared" si="51"/>
      </c>
      <c r="AC138" s="48">
        <f t="shared" si="52"/>
      </c>
      <c r="AD138" s="48">
        <f t="shared" si="52"/>
      </c>
      <c r="AE138" s="48">
        <f t="shared" si="52"/>
      </c>
      <c r="AF138" s="48">
        <f t="shared" si="52"/>
      </c>
      <c r="AG138" s="48">
        <f t="shared" si="52"/>
      </c>
      <c r="AH138" s="48">
        <f t="shared" si="52"/>
      </c>
      <c r="AI138" s="48">
        <f t="shared" si="52"/>
      </c>
      <c r="AJ138" s="48">
        <f t="shared" si="52"/>
      </c>
      <c r="AK138" s="48" t="str">
        <f t="shared" si="52"/>
        <v>ggg</v>
      </c>
      <c r="AL138" s="48">
        <f t="shared" si="52"/>
      </c>
      <c r="AM138" s="48">
        <f t="shared" si="52"/>
      </c>
      <c r="AN138" s="48">
        <f t="shared" si="52"/>
      </c>
    </row>
    <row r="139" spans="3:40" ht="45" outlineLevel="1">
      <c r="C139" s="46">
        <v>1</v>
      </c>
      <c r="D139" s="41" t="s">
        <v>175</v>
      </c>
      <c r="E139" s="42">
        <v>652.1</v>
      </c>
      <c r="G139" s="41"/>
      <c r="H139" s="41"/>
      <c r="I139" s="41"/>
      <c r="J139" s="41"/>
      <c r="L139" s="41">
        <f t="shared" si="50"/>
        <v>0</v>
      </c>
      <c r="M139" s="45">
        <f t="shared" si="39"/>
        <v>4.100000000000023</v>
      </c>
      <c r="N139" s="58">
        <f t="shared" si="40"/>
        <v>9.300000000000068</v>
      </c>
      <c r="O139" s="47">
        <f t="shared" si="41"/>
        <v>1.4333333333333371</v>
      </c>
      <c r="Q139" s="44">
        <f t="shared" si="45"/>
        <v>3.566666666666663</v>
      </c>
      <c r="R139" s="90">
        <f>COUNTIF(P$6:P139,"*")</f>
        <v>14</v>
      </c>
      <c r="S139" s="48">
        <f t="shared" si="51"/>
      </c>
      <c r="T139" s="48">
        <f t="shared" si="51"/>
      </c>
      <c r="U139" s="48">
        <f t="shared" si="51"/>
      </c>
      <c r="V139" s="48">
        <f t="shared" si="51"/>
      </c>
      <c r="W139" s="48">
        <f t="shared" si="51"/>
      </c>
      <c r="X139" s="48">
        <f t="shared" si="51"/>
      </c>
      <c r="Y139" s="48">
        <f t="shared" si="51"/>
      </c>
      <c r="Z139" s="48">
        <f t="shared" si="51"/>
      </c>
      <c r="AA139" s="48">
        <f t="shared" si="51"/>
      </c>
      <c r="AB139" s="48">
        <f t="shared" si="51"/>
      </c>
      <c r="AC139" s="48">
        <f t="shared" si="52"/>
      </c>
      <c r="AD139" s="48">
        <f t="shared" si="52"/>
      </c>
      <c r="AE139" s="48">
        <f t="shared" si="52"/>
      </c>
      <c r="AF139" s="48">
        <f t="shared" si="52"/>
      </c>
      <c r="AG139" s="48">
        <f t="shared" si="52"/>
      </c>
      <c r="AH139" s="48">
        <f t="shared" si="52"/>
      </c>
      <c r="AI139" s="48">
        <f t="shared" si="52"/>
      </c>
      <c r="AJ139" s="48">
        <f t="shared" si="52"/>
      </c>
      <c r="AK139" s="48" t="str">
        <f t="shared" si="52"/>
        <v>ggg</v>
      </c>
      <c r="AL139" s="48">
        <f t="shared" si="52"/>
      </c>
      <c r="AM139" s="48">
        <f t="shared" si="52"/>
      </c>
      <c r="AN139" s="48">
        <f t="shared" si="52"/>
      </c>
    </row>
    <row r="140" spans="13:40" ht="15.75" outlineLevel="1">
      <c r="M140" s="45"/>
      <c r="S140" s="59">
        <f aca="true" t="shared" si="53" ref="S140:AA140">IF($R140=S$6,"ggg","")</f>
      </c>
      <c r="T140" s="59">
        <f t="shared" si="53"/>
      </c>
      <c r="U140" s="59">
        <f t="shared" si="53"/>
      </c>
      <c r="V140" s="59">
        <f t="shared" si="53"/>
      </c>
      <c r="W140" s="59" t="str">
        <f t="shared" si="53"/>
        <v>ggg</v>
      </c>
      <c r="X140" s="59">
        <f t="shared" si="53"/>
      </c>
      <c r="Y140" s="59">
        <f t="shared" si="53"/>
      </c>
      <c r="Z140" s="59">
        <f t="shared" si="53"/>
      </c>
      <c r="AA140" s="59">
        <f t="shared" si="53"/>
      </c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</row>
    <row r="141" ht="15">
      <c r="M141" s="45"/>
    </row>
    <row r="142" ht="15">
      <c r="M142" s="45"/>
    </row>
    <row r="143" ht="15">
      <c r="M143" s="45"/>
    </row>
    <row r="144" ht="15">
      <c r="M144" s="45"/>
    </row>
    <row r="145" ht="15">
      <c r="M145" s="45"/>
    </row>
    <row r="146" ht="15">
      <c r="M146" s="45"/>
    </row>
    <row r="147" ht="15">
      <c r="M147" s="45"/>
    </row>
    <row r="148" ht="15">
      <c r="M148" s="45"/>
    </row>
    <row r="149" ht="15">
      <c r="M149" s="45"/>
    </row>
    <row r="150" ht="15">
      <c r="M150" s="45"/>
    </row>
    <row r="151" ht="15">
      <c r="M151" s="45"/>
    </row>
    <row r="152" ht="15">
      <c r="M152" s="45"/>
    </row>
    <row r="153" ht="15">
      <c r="M153" s="45"/>
    </row>
    <row r="154" ht="15">
      <c r="M154" s="45"/>
    </row>
    <row r="155" ht="15">
      <c r="M155" s="45"/>
    </row>
    <row r="156" ht="15">
      <c r="M156" s="45"/>
    </row>
    <row r="157" ht="15">
      <c r="M157" s="45"/>
    </row>
    <row r="158" ht="15">
      <c r="M158" s="45"/>
    </row>
    <row r="159" ht="15">
      <c r="M159" s="45"/>
    </row>
    <row r="160" ht="15">
      <c r="M160" s="45"/>
    </row>
    <row r="161" ht="15">
      <c r="M161" s="45"/>
    </row>
    <row r="162" ht="15">
      <c r="M162" s="45"/>
    </row>
    <row r="163" ht="15">
      <c r="M163" s="45"/>
    </row>
    <row r="164" ht="15">
      <c r="M164" s="45"/>
    </row>
    <row r="165" ht="15">
      <c r="M165" s="45"/>
    </row>
    <row r="166" ht="15">
      <c r="M166" s="45"/>
    </row>
    <row r="167" ht="15">
      <c r="M167" s="45"/>
    </row>
    <row r="168" ht="15">
      <c r="M168" s="45"/>
    </row>
    <row r="169" ht="15">
      <c r="M169" s="45"/>
    </row>
    <row r="170" ht="15">
      <c r="M170" s="45"/>
    </row>
    <row r="171" ht="15">
      <c r="M171" s="45"/>
    </row>
    <row r="172" ht="15">
      <c r="M172" s="45"/>
    </row>
    <row r="173" ht="15">
      <c r="M173" s="45"/>
    </row>
    <row r="174" ht="15">
      <c r="M174" s="45"/>
    </row>
    <row r="175" ht="15">
      <c r="M175" s="45"/>
    </row>
    <row r="176" ht="15">
      <c r="M176" s="45"/>
    </row>
    <row r="177" ht="15">
      <c r="M177" s="45"/>
    </row>
    <row r="178" ht="15">
      <c r="M178" s="45"/>
    </row>
    <row r="179" ht="15">
      <c r="M179" s="45"/>
    </row>
    <row r="180" ht="15">
      <c r="M180" s="45"/>
    </row>
    <row r="181" ht="15">
      <c r="M181" s="45"/>
    </row>
    <row r="182" ht="15">
      <c r="M182" s="45"/>
    </row>
    <row r="183" ht="15">
      <c r="M183" s="45"/>
    </row>
    <row r="184" ht="15">
      <c r="M184" s="45"/>
    </row>
    <row r="185" ht="15">
      <c r="M185" s="45"/>
    </row>
    <row r="186" ht="15">
      <c r="M186" s="45"/>
    </row>
    <row r="187" ht="15">
      <c r="M187" s="45"/>
    </row>
    <row r="188" ht="15">
      <c r="M188" s="45"/>
    </row>
    <row r="189" ht="15">
      <c r="M189" s="45"/>
    </row>
    <row r="190" ht="15">
      <c r="M190" s="45"/>
    </row>
    <row r="191" ht="15">
      <c r="M191" s="45"/>
    </row>
    <row r="192" ht="15">
      <c r="M192" s="45"/>
    </row>
    <row r="193" ht="15">
      <c r="M193" s="45"/>
    </row>
    <row r="194" ht="15">
      <c r="M194" s="45"/>
    </row>
    <row r="195" ht="15">
      <c r="M195" s="45"/>
    </row>
    <row r="196" ht="15">
      <c r="M196" s="45"/>
    </row>
    <row r="197" ht="15">
      <c r="M197" s="45"/>
    </row>
    <row r="198" ht="15">
      <c r="M198" s="45"/>
    </row>
    <row r="199" ht="15">
      <c r="M199" s="45"/>
    </row>
    <row r="200" ht="15">
      <c r="M200" s="45"/>
    </row>
    <row r="201" ht="15">
      <c r="M201" s="45"/>
    </row>
    <row r="202" ht="15">
      <c r="M202" s="45"/>
    </row>
    <row r="203" ht="15">
      <c r="M203" s="45"/>
    </row>
    <row r="204" ht="15">
      <c r="M204" s="45"/>
    </row>
    <row r="205" ht="15">
      <c r="M205" s="45"/>
    </row>
    <row r="206" ht="15">
      <c r="M206" s="45"/>
    </row>
    <row r="207" ht="15">
      <c r="M207" s="45"/>
    </row>
    <row r="208" ht="15">
      <c r="M208" s="45"/>
    </row>
    <row r="209" ht="15">
      <c r="M209" s="45"/>
    </row>
    <row r="210" ht="15">
      <c r="M210" s="45"/>
    </row>
    <row r="211" ht="15">
      <c r="M211" s="45"/>
    </row>
    <row r="212" ht="15">
      <c r="M212" s="45"/>
    </row>
    <row r="213" ht="15">
      <c r="M213" s="45"/>
    </row>
    <row r="214" ht="15">
      <c r="M214" s="45"/>
    </row>
    <row r="215" ht="15">
      <c r="M215" s="45"/>
    </row>
    <row r="216" ht="15">
      <c r="M216" s="45"/>
    </row>
    <row r="217" ht="15">
      <c r="M217" s="45"/>
    </row>
    <row r="218" ht="15">
      <c r="M218" s="45"/>
    </row>
    <row r="219" ht="15">
      <c r="M219" s="45"/>
    </row>
    <row r="220" ht="15">
      <c r="M220" s="45"/>
    </row>
    <row r="221" ht="15">
      <c r="M221" s="45"/>
    </row>
    <row r="222" ht="15">
      <c r="M222" s="45"/>
    </row>
    <row r="223" ht="15">
      <c r="M223" s="45"/>
    </row>
    <row r="224" ht="15">
      <c r="M224" s="45"/>
    </row>
    <row r="225" ht="15">
      <c r="M225" s="45"/>
    </row>
    <row r="226" ht="15">
      <c r="M226" s="45"/>
    </row>
    <row r="227" ht="15">
      <c r="M227" s="45"/>
    </row>
    <row r="228" ht="15">
      <c r="M228" s="45"/>
    </row>
    <row r="229" ht="15">
      <c r="M229" s="45"/>
    </row>
    <row r="230" ht="15">
      <c r="M230" s="45"/>
    </row>
    <row r="231" ht="15">
      <c r="M231" s="45"/>
    </row>
    <row r="232" ht="15">
      <c r="M232" s="45"/>
    </row>
    <row r="233" ht="15">
      <c r="M233" s="45"/>
    </row>
    <row r="234" ht="15">
      <c r="M234" s="45"/>
    </row>
    <row r="235" ht="15">
      <c r="M235" s="45"/>
    </row>
    <row r="236" ht="15">
      <c r="M236" s="45"/>
    </row>
    <row r="237" ht="15">
      <c r="M237" s="45"/>
    </row>
    <row r="238" ht="15">
      <c r="M238" s="45"/>
    </row>
    <row r="239" ht="15">
      <c r="M239" s="45"/>
    </row>
    <row r="240" ht="15">
      <c r="M240" s="45"/>
    </row>
    <row r="241" ht="15">
      <c r="M241" s="45"/>
    </row>
    <row r="242" ht="15">
      <c r="M242" s="45"/>
    </row>
    <row r="243" ht="15">
      <c r="M243" s="45"/>
    </row>
    <row r="244" ht="15">
      <c r="M244" s="45"/>
    </row>
    <row r="245" ht="15">
      <c r="M245" s="45"/>
    </row>
    <row r="246" ht="15">
      <c r="M246" s="45"/>
    </row>
    <row r="247" ht="15">
      <c r="M247" s="45"/>
    </row>
    <row r="248" ht="15">
      <c r="M248" s="45"/>
    </row>
    <row r="249" ht="15">
      <c r="M249" s="45"/>
    </row>
    <row r="250" ht="15">
      <c r="M250" s="45"/>
    </row>
    <row r="251" ht="15">
      <c r="M251" s="45"/>
    </row>
    <row r="252" ht="15">
      <c r="M252" s="45"/>
    </row>
    <row r="253" ht="15">
      <c r="M253" s="45"/>
    </row>
    <row r="254" ht="15">
      <c r="M254" s="45"/>
    </row>
    <row r="255" ht="15">
      <c r="M255" s="45"/>
    </row>
    <row r="256" ht="15">
      <c r="M256" s="45"/>
    </row>
    <row r="257" ht="15">
      <c r="M257" s="45"/>
    </row>
    <row r="258" ht="15">
      <c r="M258" s="45"/>
    </row>
    <row r="259" ht="15">
      <c r="M259" s="45"/>
    </row>
    <row r="260" ht="15">
      <c r="M260" s="45"/>
    </row>
    <row r="261" ht="15">
      <c r="M261" s="45"/>
    </row>
    <row r="262" ht="15">
      <c r="M262" s="45"/>
    </row>
    <row r="263" ht="15">
      <c r="M263" s="45"/>
    </row>
    <row r="264" ht="15">
      <c r="M264" s="45"/>
    </row>
    <row r="265" ht="15">
      <c r="M265" s="45"/>
    </row>
    <row r="266" ht="15">
      <c r="M266" s="45"/>
    </row>
    <row r="267" ht="15">
      <c r="M267" s="45"/>
    </row>
    <row r="268" ht="15">
      <c r="M268" s="45"/>
    </row>
  </sheetData>
  <printOptions/>
  <pageMargins left="0.75" right="0.75" top="1" bottom="1" header="0.5" footer="0.5"/>
  <pageSetup fitToHeight="0" horizontalDpi="1200" verticalDpi="1200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45"/>
  <sheetViews>
    <sheetView workbookViewId="0" topLeftCell="A1">
      <pane ySplit="6" topLeftCell="BM7" activePane="bottomLeft" state="frozen"/>
      <selection pane="topLeft" activeCell="A1" sqref="A1"/>
      <selection pane="bottomLeft" activeCell="C20" sqref="C20"/>
    </sheetView>
  </sheetViews>
  <sheetFormatPr defaultColWidth="9.140625" defaultRowHeight="12.75" outlineLevelRow="1"/>
  <cols>
    <col min="1" max="1" width="29.7109375" style="46" customWidth="1"/>
    <col min="2" max="2" width="7.28125" style="58" customWidth="1"/>
    <col min="3" max="3" width="7.57421875" style="46" customWidth="1"/>
    <col min="4" max="4" width="21.140625" style="46" hidden="1" customWidth="1"/>
    <col min="5" max="5" width="9.140625" style="46" hidden="1" customWidth="1"/>
    <col min="6" max="6" width="11.00390625" style="46" hidden="1" customWidth="1"/>
    <col min="7" max="7" width="6.140625" style="46" hidden="1" customWidth="1"/>
    <col min="8" max="8" width="6.421875" style="46" hidden="1" customWidth="1"/>
    <col min="9" max="9" width="6.28125" style="46" customWidth="1"/>
    <col min="10" max="10" width="7.421875" style="58" customWidth="1"/>
    <col min="11" max="11" width="6.28125" style="58" customWidth="1"/>
    <col min="12" max="12" width="7.28125" style="47" customWidth="1"/>
    <col min="13" max="13" width="4.00390625" style="46" customWidth="1"/>
    <col min="14" max="14" width="6.421875" style="46" customWidth="1"/>
    <col min="15" max="15" width="5.00390625" style="90" customWidth="1"/>
    <col min="16" max="21" width="6.8515625" style="46" hidden="1" customWidth="1"/>
    <col min="22" max="22" width="7.8515625" style="46" customWidth="1"/>
    <col min="23" max="26" width="6.8515625" style="46" customWidth="1"/>
    <col min="27" max="37" width="6.57421875" style="46" customWidth="1"/>
    <col min="38" max="16384" width="9.140625" style="46" customWidth="1"/>
  </cols>
  <sheetData>
    <row r="1" spans="1:29" s="60" customFormat="1" ht="12">
      <c r="A1" s="61" t="s">
        <v>186</v>
      </c>
      <c r="J1" s="62"/>
      <c r="K1" s="85" t="s">
        <v>229</v>
      </c>
      <c r="L1" s="83"/>
      <c r="M1" s="83"/>
      <c r="N1" s="83"/>
      <c r="O1" s="86"/>
      <c r="V1" s="84">
        <v>9.5</v>
      </c>
      <c r="W1" s="63">
        <v>1</v>
      </c>
      <c r="X1" s="63">
        <v>2</v>
      </c>
      <c r="Y1" s="63">
        <v>3</v>
      </c>
      <c r="Z1" s="63">
        <v>4</v>
      </c>
      <c r="AA1" s="63">
        <v>5</v>
      </c>
      <c r="AB1" s="63">
        <v>6</v>
      </c>
      <c r="AC1" s="63">
        <v>7</v>
      </c>
    </row>
    <row r="2" spans="1:29" s="63" customFormat="1" ht="12">
      <c r="A2" s="64"/>
      <c r="B2" s="65" t="s">
        <v>1</v>
      </c>
      <c r="D2" s="64"/>
      <c r="E2" s="66" t="s">
        <v>0</v>
      </c>
      <c r="F2" s="64"/>
      <c r="G2" s="67" t="s">
        <v>192</v>
      </c>
      <c r="H2" s="63" t="s">
        <v>194</v>
      </c>
      <c r="I2" s="67" t="s">
        <v>210</v>
      </c>
      <c r="J2" s="68" t="s">
        <v>212</v>
      </c>
      <c r="K2" s="80" t="s">
        <v>212</v>
      </c>
      <c r="L2" s="69" t="s">
        <v>209</v>
      </c>
      <c r="M2" s="63" t="s">
        <v>214</v>
      </c>
      <c r="N2" s="69" t="s">
        <v>205</v>
      </c>
      <c r="O2" s="87" t="s">
        <v>205</v>
      </c>
      <c r="Q2" s="70"/>
      <c r="V2" s="82">
        <v>38873</v>
      </c>
      <c r="W2" s="71" t="s">
        <v>202</v>
      </c>
      <c r="X2" s="71" t="s">
        <v>196</v>
      </c>
      <c r="Y2" s="71" t="s">
        <v>197</v>
      </c>
      <c r="Z2" s="71" t="s">
        <v>198</v>
      </c>
      <c r="AA2" s="71" t="s">
        <v>199</v>
      </c>
      <c r="AB2" s="71" t="s">
        <v>200</v>
      </c>
      <c r="AC2" s="71" t="s">
        <v>201</v>
      </c>
    </row>
    <row r="3" spans="1:16" s="63" customFormat="1" ht="12">
      <c r="A3" s="64" t="s">
        <v>3</v>
      </c>
      <c r="B3" s="65" t="s">
        <v>4</v>
      </c>
      <c r="D3" s="64" t="s">
        <v>5</v>
      </c>
      <c r="E3" s="64" t="s">
        <v>2</v>
      </c>
      <c r="F3" s="64" t="s">
        <v>6</v>
      </c>
      <c r="G3" s="64"/>
      <c r="H3" s="63" t="s">
        <v>195</v>
      </c>
      <c r="I3" s="64" t="s">
        <v>211</v>
      </c>
      <c r="J3" s="65" t="s">
        <v>207</v>
      </c>
      <c r="K3" s="80" t="s">
        <v>213</v>
      </c>
      <c r="L3" s="71" t="s">
        <v>208</v>
      </c>
      <c r="N3" s="69" t="s">
        <v>208</v>
      </c>
      <c r="O3" s="87"/>
      <c r="P3" s="63" t="s">
        <v>205</v>
      </c>
    </row>
    <row r="4" spans="1:56" s="74" customFormat="1" ht="12">
      <c r="A4" s="72"/>
      <c r="B4" s="73"/>
      <c r="C4" s="63" t="s">
        <v>191</v>
      </c>
      <c r="D4" s="72"/>
      <c r="E4" s="72"/>
      <c r="F4" s="72"/>
      <c r="G4" s="72"/>
      <c r="I4" s="72"/>
      <c r="J4" s="73"/>
      <c r="K4" s="81"/>
      <c r="L4" s="75"/>
      <c r="O4" s="88"/>
      <c r="P4" s="76">
        <v>38871</v>
      </c>
      <c r="Q4" s="76">
        <v>38872</v>
      </c>
      <c r="R4" s="76">
        <v>38873</v>
      </c>
      <c r="S4" s="76">
        <v>38874</v>
      </c>
      <c r="T4" s="76">
        <v>38873</v>
      </c>
      <c r="U4" s="76">
        <v>38874</v>
      </c>
      <c r="V4" s="76">
        <f>V2</f>
        <v>38873</v>
      </c>
      <c r="W4" s="76">
        <f aca="true" t="shared" si="0" ref="W4:AK4">V4+1</f>
        <v>38874</v>
      </c>
      <c r="X4" s="76">
        <f t="shared" si="0"/>
        <v>38875</v>
      </c>
      <c r="Y4" s="76">
        <f t="shared" si="0"/>
        <v>38876</v>
      </c>
      <c r="Z4" s="76">
        <f t="shared" si="0"/>
        <v>38877</v>
      </c>
      <c r="AA4" s="76">
        <f t="shared" si="0"/>
        <v>38878</v>
      </c>
      <c r="AB4" s="76">
        <f t="shared" si="0"/>
        <v>38879</v>
      </c>
      <c r="AC4" s="76">
        <f t="shared" si="0"/>
        <v>38880</v>
      </c>
      <c r="AD4" s="76">
        <f t="shared" si="0"/>
        <v>38881</v>
      </c>
      <c r="AE4" s="76">
        <f t="shared" si="0"/>
        <v>38882</v>
      </c>
      <c r="AF4" s="76">
        <f t="shared" si="0"/>
        <v>38883</v>
      </c>
      <c r="AG4" s="76">
        <f t="shared" si="0"/>
        <v>38884</v>
      </c>
      <c r="AH4" s="76">
        <f t="shared" si="0"/>
        <v>38885</v>
      </c>
      <c r="AI4" s="76">
        <f t="shared" si="0"/>
        <v>38886</v>
      </c>
      <c r="AJ4" s="76">
        <f t="shared" si="0"/>
        <v>38887</v>
      </c>
      <c r="AK4" s="76">
        <f t="shared" si="0"/>
        <v>38888</v>
      </c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</row>
    <row r="5" spans="1:37" s="74" customFormat="1" ht="12">
      <c r="A5" s="72"/>
      <c r="B5" s="73"/>
      <c r="D5" s="72"/>
      <c r="E5" s="72"/>
      <c r="F5" s="72"/>
      <c r="G5" s="72"/>
      <c r="I5" s="72"/>
      <c r="J5" s="73"/>
      <c r="K5" s="81"/>
      <c r="L5" s="75"/>
      <c r="O5" s="88"/>
      <c r="P5" s="78" t="s">
        <v>199</v>
      </c>
      <c r="Q5" s="78" t="s">
        <v>200</v>
      </c>
      <c r="R5" s="78" t="s">
        <v>201</v>
      </c>
      <c r="S5" s="78" t="s">
        <v>202</v>
      </c>
      <c r="T5" s="78" t="s">
        <v>196</v>
      </c>
      <c r="U5" s="78" t="s">
        <v>197</v>
      </c>
      <c r="V5" s="78" t="str">
        <f aca="true" t="shared" si="1" ref="V5:AK5">HLOOKUP(WEEKDAY(V4),DaysOfWeek,2)</f>
        <v>Monday</v>
      </c>
      <c r="W5" s="78" t="str">
        <f t="shared" si="1"/>
        <v>Tuesday</v>
      </c>
      <c r="X5" s="78" t="str">
        <f t="shared" si="1"/>
        <v>Wednesday</v>
      </c>
      <c r="Y5" s="78" t="str">
        <f t="shared" si="1"/>
        <v>Thursday</v>
      </c>
      <c r="Z5" s="78" t="str">
        <f t="shared" si="1"/>
        <v>Friday</v>
      </c>
      <c r="AA5" s="78" t="str">
        <f t="shared" si="1"/>
        <v>Saturday</v>
      </c>
      <c r="AB5" s="78" t="str">
        <f t="shared" si="1"/>
        <v>Sunday</v>
      </c>
      <c r="AC5" s="78" t="str">
        <f t="shared" si="1"/>
        <v>Monday</v>
      </c>
      <c r="AD5" s="78" t="str">
        <f t="shared" si="1"/>
        <v>Tuesday</v>
      </c>
      <c r="AE5" s="78" t="str">
        <f t="shared" si="1"/>
        <v>Wednesday</v>
      </c>
      <c r="AF5" s="78" t="str">
        <f t="shared" si="1"/>
        <v>Thursday</v>
      </c>
      <c r="AG5" s="78" t="str">
        <f t="shared" si="1"/>
        <v>Friday</v>
      </c>
      <c r="AH5" s="78" t="str">
        <f t="shared" si="1"/>
        <v>Saturday</v>
      </c>
      <c r="AI5" s="78" t="str">
        <f t="shared" si="1"/>
        <v>Sunday</v>
      </c>
      <c r="AJ5" s="78" t="str">
        <f t="shared" si="1"/>
        <v>Monday</v>
      </c>
      <c r="AK5" s="78" t="str">
        <f t="shared" si="1"/>
        <v>Tuesday</v>
      </c>
    </row>
    <row r="6" spans="1:42" s="74" customFormat="1" ht="12" hidden="1">
      <c r="A6" s="72"/>
      <c r="B6" s="73"/>
      <c r="D6" s="72"/>
      <c r="E6" s="72"/>
      <c r="F6" s="72"/>
      <c r="G6" s="72"/>
      <c r="I6" s="72"/>
      <c r="J6" s="73"/>
      <c r="K6" s="81"/>
      <c r="L6" s="75"/>
      <c r="O6" s="89"/>
      <c r="P6" s="79">
        <v>99</v>
      </c>
      <c r="Q6" s="79">
        <v>99</v>
      </c>
      <c r="R6" s="79">
        <v>99</v>
      </c>
      <c r="S6" s="79">
        <v>99</v>
      </c>
      <c r="T6" s="79">
        <v>0</v>
      </c>
      <c r="U6" s="79">
        <v>1</v>
      </c>
      <c r="V6" s="79">
        <v>2</v>
      </c>
      <c r="W6" s="79">
        <v>3</v>
      </c>
      <c r="X6" s="79">
        <v>4</v>
      </c>
      <c r="Y6" s="79">
        <v>5</v>
      </c>
      <c r="Z6" s="79">
        <v>6</v>
      </c>
      <c r="AA6" s="79">
        <v>7</v>
      </c>
      <c r="AB6" s="79">
        <v>8</v>
      </c>
      <c r="AC6" s="79">
        <v>9</v>
      </c>
      <c r="AD6" s="79">
        <v>10</v>
      </c>
      <c r="AE6" s="79">
        <v>11</v>
      </c>
      <c r="AF6" s="79">
        <v>12</v>
      </c>
      <c r="AG6" s="79">
        <v>13</v>
      </c>
      <c r="AH6" s="79">
        <v>14</v>
      </c>
      <c r="AI6" s="79">
        <v>15</v>
      </c>
      <c r="AJ6" s="79">
        <v>16</v>
      </c>
      <c r="AK6" s="79">
        <v>17</v>
      </c>
      <c r="AL6" s="79"/>
      <c r="AM6" s="79"/>
      <c r="AN6" s="79"/>
      <c r="AO6" s="79"/>
      <c r="AP6" s="79"/>
    </row>
    <row r="7" spans="1:37" ht="45" outlineLevel="1">
      <c r="A7" s="41" t="s">
        <v>175</v>
      </c>
      <c r="B7" s="42">
        <v>652.1</v>
      </c>
      <c r="C7" s="43">
        <f>B7-B6+C6</f>
        <v>652.1</v>
      </c>
      <c r="D7" s="41"/>
      <c r="E7" s="41"/>
      <c r="F7" s="41"/>
      <c r="G7" s="41"/>
      <c r="H7" s="44" t="e">
        <f>B7-#REF!</f>
        <v>#REF!</v>
      </c>
      <c r="I7" s="41">
        <f aca="true" t="shared" si="2" ref="I7:I38">IF(G7="L&amp;D",0.75,0)</f>
        <v>0</v>
      </c>
      <c r="J7" s="45"/>
      <c r="P7" s="48">
        <f aca="true" t="shared" si="3" ref="P7:Y16">IF(($O7)=P$6,"ggg","")</f>
      </c>
      <c r="Q7" s="48">
        <f t="shared" si="3"/>
      </c>
      <c r="R7" s="48">
        <f t="shared" si="3"/>
      </c>
      <c r="S7" s="48">
        <f t="shared" si="3"/>
      </c>
      <c r="T7" s="48" t="str">
        <f t="shared" si="3"/>
        <v>ggg</v>
      </c>
      <c r="U7" s="48">
        <f t="shared" si="3"/>
      </c>
      <c r="V7" s="48">
        <f t="shared" si="3"/>
      </c>
      <c r="W7" s="48">
        <f t="shared" si="3"/>
      </c>
      <c r="X7" s="48">
        <f t="shared" si="3"/>
      </c>
      <c r="Y7" s="48">
        <f t="shared" si="3"/>
      </c>
      <c r="Z7" s="48">
        <f aca="true" t="shared" si="4" ref="Z7:AK16">IF(($O7)=Z$6,"ggg","")</f>
      </c>
      <c r="AA7" s="48">
        <f t="shared" si="4"/>
      </c>
      <c r="AB7" s="48">
        <f t="shared" si="4"/>
      </c>
      <c r="AC7" s="48">
        <f t="shared" si="4"/>
      </c>
      <c r="AD7" s="48">
        <f t="shared" si="4"/>
      </c>
      <c r="AE7" s="48">
        <f t="shared" si="4"/>
      </c>
      <c r="AF7" s="48">
        <f t="shared" si="4"/>
      </c>
      <c r="AG7" s="48">
        <f t="shared" si="4"/>
      </c>
      <c r="AH7" s="48">
        <f t="shared" si="4"/>
      </c>
      <c r="AI7" s="48">
        <f t="shared" si="4"/>
      </c>
      <c r="AJ7" s="48">
        <f t="shared" si="4"/>
      </c>
      <c r="AK7" s="48">
        <f t="shared" si="4"/>
      </c>
    </row>
    <row r="8" spans="1:37" ht="15.75" outlineLevel="1">
      <c r="A8" s="41" t="s">
        <v>173</v>
      </c>
      <c r="B8" s="42">
        <v>648</v>
      </c>
      <c r="C8" s="43">
        <f aca="true" t="shared" si="5" ref="C8:C38">B8-B7+C7</f>
        <v>648</v>
      </c>
      <c r="D8" s="41" t="s">
        <v>174</v>
      </c>
      <c r="E8" s="41" t="s">
        <v>62</v>
      </c>
      <c r="F8" s="41" t="s">
        <v>178</v>
      </c>
      <c r="G8" s="41"/>
      <c r="I8" s="41">
        <f t="shared" si="2"/>
        <v>0</v>
      </c>
      <c r="J8" s="45">
        <f>-B8+B7</f>
        <v>4.100000000000023</v>
      </c>
      <c r="N8" s="44"/>
      <c r="P8" s="48">
        <f t="shared" si="3"/>
      </c>
      <c r="Q8" s="48">
        <f t="shared" si="3"/>
      </c>
      <c r="R8" s="48">
        <f t="shared" si="3"/>
      </c>
      <c r="S8" s="48">
        <f t="shared" si="3"/>
      </c>
      <c r="T8" s="48" t="str">
        <f t="shared" si="3"/>
        <v>ggg</v>
      </c>
      <c r="U8" s="48">
        <f t="shared" si="3"/>
      </c>
      <c r="V8" s="48">
        <f t="shared" si="3"/>
      </c>
      <c r="W8" s="48">
        <f t="shared" si="3"/>
      </c>
      <c r="X8" s="48">
        <f t="shared" si="3"/>
      </c>
      <c r="Y8" s="48">
        <f t="shared" si="3"/>
      </c>
      <c r="Z8" s="48">
        <f t="shared" si="4"/>
      </c>
      <c r="AA8" s="48">
        <f t="shared" si="4"/>
      </c>
      <c r="AB8" s="48">
        <f t="shared" si="4"/>
      </c>
      <c r="AC8" s="48">
        <f t="shared" si="4"/>
      </c>
      <c r="AD8" s="48">
        <f t="shared" si="4"/>
      </c>
      <c r="AE8" s="48">
        <f t="shared" si="4"/>
      </c>
      <c r="AF8" s="48">
        <f t="shared" si="4"/>
      </c>
      <c r="AG8" s="48">
        <f t="shared" si="4"/>
      </c>
      <c r="AH8" s="48">
        <f t="shared" si="4"/>
      </c>
      <c r="AI8" s="48">
        <f t="shared" si="4"/>
      </c>
      <c r="AJ8" s="48">
        <f t="shared" si="4"/>
      </c>
      <c r="AK8" s="48">
        <f t="shared" si="4"/>
      </c>
    </row>
    <row r="9" spans="1:37" ht="15.75" outlineLevel="1">
      <c r="A9" s="41" t="s">
        <v>172</v>
      </c>
      <c r="B9" s="42">
        <v>642.8</v>
      </c>
      <c r="C9" s="43">
        <f t="shared" si="5"/>
        <v>642.8</v>
      </c>
      <c r="D9" s="41"/>
      <c r="E9" s="41"/>
      <c r="F9" s="41"/>
      <c r="G9" s="41"/>
      <c r="I9" s="41">
        <f t="shared" si="2"/>
        <v>0</v>
      </c>
      <c r="J9" s="45">
        <f aca="true" t="shared" si="6" ref="J9:J27">-B9+B8</f>
        <v>5.2000000000000455</v>
      </c>
      <c r="N9" s="44"/>
      <c r="P9" s="48">
        <f t="shared" si="3"/>
      </c>
      <c r="Q9" s="48">
        <f t="shared" si="3"/>
      </c>
      <c r="R9" s="48">
        <f t="shared" si="3"/>
      </c>
      <c r="S9" s="48">
        <f t="shared" si="3"/>
      </c>
      <c r="T9" s="48" t="str">
        <f t="shared" si="3"/>
        <v>ggg</v>
      </c>
      <c r="U9" s="48">
        <f t="shared" si="3"/>
      </c>
      <c r="V9" s="48">
        <f t="shared" si="3"/>
      </c>
      <c r="W9" s="48">
        <f t="shared" si="3"/>
      </c>
      <c r="X9" s="48">
        <f t="shared" si="3"/>
      </c>
      <c r="Y9" s="48">
        <f t="shared" si="3"/>
      </c>
      <c r="Z9" s="48">
        <f t="shared" si="4"/>
      </c>
      <c r="AA9" s="48">
        <f t="shared" si="4"/>
      </c>
      <c r="AB9" s="48">
        <f t="shared" si="4"/>
      </c>
      <c r="AC9" s="48">
        <f t="shared" si="4"/>
      </c>
      <c r="AD9" s="48">
        <f t="shared" si="4"/>
      </c>
      <c r="AE9" s="48">
        <f t="shared" si="4"/>
      </c>
      <c r="AF9" s="48">
        <f t="shared" si="4"/>
      </c>
      <c r="AG9" s="48">
        <f t="shared" si="4"/>
      </c>
      <c r="AH9" s="48">
        <f t="shared" si="4"/>
      </c>
      <c r="AI9" s="48">
        <f t="shared" si="4"/>
      </c>
      <c r="AJ9" s="48">
        <f t="shared" si="4"/>
      </c>
      <c r="AK9" s="48">
        <f t="shared" si="4"/>
      </c>
    </row>
    <row r="10" spans="1:37" ht="15.75" outlineLevel="1">
      <c r="A10" s="41" t="s">
        <v>170</v>
      </c>
      <c r="B10" s="42">
        <v>635.2</v>
      </c>
      <c r="C10" s="43">
        <f t="shared" si="5"/>
        <v>635.2</v>
      </c>
      <c r="D10" s="41" t="s">
        <v>171</v>
      </c>
      <c r="E10" s="41" t="s">
        <v>62</v>
      </c>
      <c r="F10" s="41"/>
      <c r="G10" s="41"/>
      <c r="I10" s="41">
        <f t="shared" si="2"/>
        <v>0</v>
      </c>
      <c r="J10" s="45">
        <f t="shared" si="6"/>
        <v>7.599999999999909</v>
      </c>
      <c r="N10" s="44"/>
      <c r="P10" s="48">
        <f t="shared" si="3"/>
      </c>
      <c r="Q10" s="48">
        <f t="shared" si="3"/>
      </c>
      <c r="R10" s="48">
        <f t="shared" si="3"/>
      </c>
      <c r="S10" s="48">
        <f t="shared" si="3"/>
      </c>
      <c r="T10" s="48" t="str">
        <f t="shared" si="3"/>
        <v>ggg</v>
      </c>
      <c r="U10" s="48">
        <f t="shared" si="3"/>
      </c>
      <c r="V10" s="48">
        <f t="shared" si="3"/>
      </c>
      <c r="W10" s="48">
        <f t="shared" si="3"/>
      </c>
      <c r="X10" s="48">
        <f t="shared" si="3"/>
      </c>
      <c r="Y10" s="48">
        <f t="shared" si="3"/>
      </c>
      <c r="Z10" s="48">
        <f t="shared" si="4"/>
      </c>
      <c r="AA10" s="48">
        <f t="shared" si="4"/>
      </c>
      <c r="AB10" s="48">
        <f t="shared" si="4"/>
      </c>
      <c r="AC10" s="48">
        <f t="shared" si="4"/>
      </c>
      <c r="AD10" s="48">
        <f t="shared" si="4"/>
      </c>
      <c r="AE10" s="48">
        <f t="shared" si="4"/>
      </c>
      <c r="AF10" s="48">
        <f t="shared" si="4"/>
      </c>
      <c r="AG10" s="48">
        <f t="shared" si="4"/>
      </c>
      <c r="AH10" s="48">
        <f t="shared" si="4"/>
      </c>
      <c r="AI10" s="48">
        <f t="shared" si="4"/>
      </c>
      <c r="AJ10" s="48">
        <f t="shared" si="4"/>
      </c>
      <c r="AK10" s="48">
        <f t="shared" si="4"/>
      </c>
    </row>
    <row r="11" spans="1:37" ht="15.75" outlineLevel="1">
      <c r="A11" s="41" t="s">
        <v>168</v>
      </c>
      <c r="B11" s="42">
        <v>626.9</v>
      </c>
      <c r="C11" s="43">
        <f t="shared" si="5"/>
        <v>626.9</v>
      </c>
      <c r="D11" s="41" t="s">
        <v>169</v>
      </c>
      <c r="E11" s="41"/>
      <c r="F11" s="41"/>
      <c r="G11" s="41"/>
      <c r="I11" s="41">
        <f t="shared" si="2"/>
        <v>0</v>
      </c>
      <c r="J11" s="45">
        <f t="shared" si="6"/>
        <v>8.300000000000068</v>
      </c>
      <c r="N11" s="44"/>
      <c r="P11" s="48">
        <f t="shared" si="3"/>
      </c>
      <c r="Q11" s="48">
        <f t="shared" si="3"/>
      </c>
      <c r="R11" s="48">
        <f t="shared" si="3"/>
      </c>
      <c r="S11" s="48">
        <f t="shared" si="3"/>
      </c>
      <c r="T11" s="48" t="str">
        <f t="shared" si="3"/>
        <v>ggg</v>
      </c>
      <c r="U11" s="48">
        <f t="shared" si="3"/>
      </c>
      <c r="V11" s="48">
        <f t="shared" si="3"/>
      </c>
      <c r="W11" s="48">
        <f t="shared" si="3"/>
      </c>
      <c r="X11" s="48">
        <f t="shared" si="3"/>
      </c>
      <c r="Y11" s="48">
        <f t="shared" si="3"/>
      </c>
      <c r="Z11" s="48">
        <f t="shared" si="4"/>
      </c>
      <c r="AA11" s="48">
        <f t="shared" si="4"/>
      </c>
      <c r="AB11" s="48">
        <f t="shared" si="4"/>
      </c>
      <c r="AC11" s="48">
        <f t="shared" si="4"/>
      </c>
      <c r="AD11" s="48">
        <f t="shared" si="4"/>
      </c>
      <c r="AE11" s="48">
        <f t="shared" si="4"/>
      </c>
      <c r="AF11" s="48">
        <f t="shared" si="4"/>
      </c>
      <c r="AG11" s="48">
        <f t="shared" si="4"/>
      </c>
      <c r="AH11" s="48">
        <f t="shared" si="4"/>
      </c>
      <c r="AI11" s="48">
        <f t="shared" si="4"/>
      </c>
      <c r="AJ11" s="48">
        <f t="shared" si="4"/>
      </c>
      <c r="AK11" s="48">
        <f t="shared" si="4"/>
      </c>
    </row>
    <row r="12" spans="1:37" ht="15.75" outlineLevel="1">
      <c r="A12" s="41" t="s">
        <v>166</v>
      </c>
      <c r="B12" s="42">
        <v>625.6</v>
      </c>
      <c r="C12" s="43">
        <f t="shared" si="5"/>
        <v>625.6</v>
      </c>
      <c r="D12" s="41" t="s">
        <v>167</v>
      </c>
      <c r="E12" s="41" t="s">
        <v>62</v>
      </c>
      <c r="F12" s="41"/>
      <c r="G12" s="41"/>
      <c r="I12" s="41">
        <f t="shared" si="2"/>
        <v>0</v>
      </c>
      <c r="J12" s="45">
        <f t="shared" si="6"/>
        <v>1.2999999999999545</v>
      </c>
      <c r="N12" s="44"/>
      <c r="P12" s="48">
        <f t="shared" si="3"/>
      </c>
      <c r="Q12" s="48">
        <f t="shared" si="3"/>
      </c>
      <c r="R12" s="48">
        <f t="shared" si="3"/>
      </c>
      <c r="S12" s="48">
        <f t="shared" si="3"/>
      </c>
      <c r="T12" s="48" t="str">
        <f t="shared" si="3"/>
        <v>ggg</v>
      </c>
      <c r="U12" s="48">
        <f t="shared" si="3"/>
      </c>
      <c r="V12" s="48">
        <f t="shared" si="3"/>
      </c>
      <c r="W12" s="48">
        <f t="shared" si="3"/>
      </c>
      <c r="X12" s="48">
        <f t="shared" si="3"/>
      </c>
      <c r="Y12" s="48">
        <f t="shared" si="3"/>
      </c>
      <c r="Z12" s="48">
        <f t="shared" si="4"/>
      </c>
      <c r="AA12" s="48">
        <f t="shared" si="4"/>
      </c>
      <c r="AB12" s="48">
        <f t="shared" si="4"/>
      </c>
      <c r="AC12" s="48">
        <f t="shared" si="4"/>
      </c>
      <c r="AD12" s="48">
        <f t="shared" si="4"/>
      </c>
      <c r="AE12" s="48">
        <f t="shared" si="4"/>
      </c>
      <c r="AF12" s="48">
        <f t="shared" si="4"/>
      </c>
      <c r="AG12" s="48">
        <f t="shared" si="4"/>
      </c>
      <c r="AH12" s="48">
        <f t="shared" si="4"/>
      </c>
      <c r="AI12" s="48">
        <f t="shared" si="4"/>
      </c>
      <c r="AJ12" s="48">
        <f t="shared" si="4"/>
      </c>
      <c r="AK12" s="48">
        <f t="shared" si="4"/>
      </c>
    </row>
    <row r="13" spans="1:37" ht="15.75" outlineLevel="1">
      <c r="A13" s="41" t="s">
        <v>165</v>
      </c>
      <c r="B13" s="42">
        <v>624.5</v>
      </c>
      <c r="C13" s="43">
        <f t="shared" si="5"/>
        <v>624.5</v>
      </c>
      <c r="D13" s="41"/>
      <c r="E13" s="41"/>
      <c r="F13" s="41"/>
      <c r="G13" s="41"/>
      <c r="I13" s="41">
        <f t="shared" si="2"/>
        <v>0</v>
      </c>
      <c r="J13" s="45">
        <f t="shared" si="6"/>
        <v>1.1000000000000227</v>
      </c>
      <c r="N13" s="44"/>
      <c r="P13" s="48">
        <f t="shared" si="3"/>
      </c>
      <c r="Q13" s="48">
        <f t="shared" si="3"/>
      </c>
      <c r="R13" s="48">
        <f t="shared" si="3"/>
      </c>
      <c r="S13" s="48">
        <f t="shared" si="3"/>
      </c>
      <c r="T13" s="48" t="str">
        <f t="shared" si="3"/>
        <v>ggg</v>
      </c>
      <c r="U13" s="48">
        <f t="shared" si="3"/>
      </c>
      <c r="V13" s="48">
        <f t="shared" si="3"/>
      </c>
      <c r="W13" s="48">
        <f t="shared" si="3"/>
      </c>
      <c r="X13" s="48">
        <f t="shared" si="3"/>
      </c>
      <c r="Y13" s="48">
        <f t="shared" si="3"/>
      </c>
      <c r="Z13" s="48">
        <f t="shared" si="4"/>
      </c>
      <c r="AA13" s="48">
        <f t="shared" si="4"/>
      </c>
      <c r="AB13" s="48">
        <f t="shared" si="4"/>
      </c>
      <c r="AC13" s="48">
        <f t="shared" si="4"/>
      </c>
      <c r="AD13" s="48">
        <f t="shared" si="4"/>
      </c>
      <c r="AE13" s="48">
        <f t="shared" si="4"/>
      </c>
      <c r="AF13" s="48">
        <f t="shared" si="4"/>
      </c>
      <c r="AG13" s="48">
        <f t="shared" si="4"/>
      </c>
      <c r="AH13" s="48">
        <f t="shared" si="4"/>
      </c>
      <c r="AI13" s="48">
        <f t="shared" si="4"/>
      </c>
      <c r="AJ13" s="48">
        <f t="shared" si="4"/>
      </c>
      <c r="AK13" s="48">
        <f t="shared" si="4"/>
      </c>
    </row>
    <row r="14" spans="1:37" ht="15.75" outlineLevel="1">
      <c r="A14" s="41" t="s">
        <v>164</v>
      </c>
      <c r="B14" s="42">
        <v>620.2</v>
      </c>
      <c r="C14" s="43">
        <f t="shared" si="5"/>
        <v>620.2</v>
      </c>
      <c r="D14" s="41"/>
      <c r="E14" s="41"/>
      <c r="F14" s="41"/>
      <c r="G14" s="41"/>
      <c r="I14" s="41">
        <f t="shared" si="2"/>
        <v>0</v>
      </c>
      <c r="J14" s="45">
        <f t="shared" si="6"/>
        <v>4.2999999999999545</v>
      </c>
      <c r="N14" s="44"/>
      <c r="P14" s="48">
        <f t="shared" si="3"/>
      </c>
      <c r="Q14" s="48">
        <f t="shared" si="3"/>
      </c>
      <c r="R14" s="48">
        <f t="shared" si="3"/>
      </c>
      <c r="S14" s="48">
        <f t="shared" si="3"/>
      </c>
      <c r="T14" s="48" t="str">
        <f t="shared" si="3"/>
        <v>ggg</v>
      </c>
      <c r="U14" s="48">
        <f t="shared" si="3"/>
      </c>
      <c r="V14" s="48">
        <f t="shared" si="3"/>
      </c>
      <c r="W14" s="48">
        <f t="shared" si="3"/>
      </c>
      <c r="X14" s="48">
        <f t="shared" si="3"/>
      </c>
      <c r="Y14" s="48">
        <f t="shared" si="3"/>
      </c>
      <c r="Z14" s="48">
        <f t="shared" si="4"/>
      </c>
      <c r="AA14" s="48">
        <f t="shared" si="4"/>
      </c>
      <c r="AB14" s="48">
        <f t="shared" si="4"/>
      </c>
      <c r="AC14" s="48">
        <f t="shared" si="4"/>
      </c>
      <c r="AD14" s="48">
        <f t="shared" si="4"/>
      </c>
      <c r="AE14" s="48">
        <f t="shared" si="4"/>
      </c>
      <c r="AF14" s="48">
        <f t="shared" si="4"/>
      </c>
      <c r="AG14" s="48">
        <f t="shared" si="4"/>
      </c>
      <c r="AH14" s="48">
        <f t="shared" si="4"/>
      </c>
      <c r="AI14" s="48">
        <f t="shared" si="4"/>
      </c>
      <c r="AJ14" s="48">
        <f t="shared" si="4"/>
      </c>
      <c r="AK14" s="48">
        <f t="shared" si="4"/>
      </c>
    </row>
    <row r="15" spans="1:37" ht="15.75" outlineLevel="1">
      <c r="A15" s="41" t="s">
        <v>63</v>
      </c>
      <c r="B15" s="42">
        <v>618.5</v>
      </c>
      <c r="C15" s="43">
        <f t="shared" si="5"/>
        <v>618.5</v>
      </c>
      <c r="D15" s="41"/>
      <c r="E15" s="41"/>
      <c r="F15" s="41"/>
      <c r="G15" s="41"/>
      <c r="I15" s="41">
        <f t="shared" si="2"/>
        <v>0</v>
      </c>
      <c r="J15" s="45">
        <f t="shared" si="6"/>
        <v>1.7000000000000455</v>
      </c>
      <c r="N15" s="44"/>
      <c r="P15" s="48">
        <f t="shared" si="3"/>
      </c>
      <c r="Q15" s="48">
        <f t="shared" si="3"/>
      </c>
      <c r="R15" s="48">
        <f t="shared" si="3"/>
      </c>
      <c r="S15" s="48">
        <f t="shared" si="3"/>
      </c>
      <c r="T15" s="48" t="str">
        <f t="shared" si="3"/>
        <v>ggg</v>
      </c>
      <c r="U15" s="48">
        <f t="shared" si="3"/>
      </c>
      <c r="V15" s="48">
        <f t="shared" si="3"/>
      </c>
      <c r="W15" s="48">
        <f t="shared" si="3"/>
      </c>
      <c r="X15" s="48">
        <f t="shared" si="3"/>
      </c>
      <c r="Y15" s="48">
        <f t="shared" si="3"/>
      </c>
      <c r="Z15" s="48">
        <f t="shared" si="4"/>
      </c>
      <c r="AA15" s="48">
        <f t="shared" si="4"/>
      </c>
      <c r="AB15" s="48">
        <f t="shared" si="4"/>
      </c>
      <c r="AC15" s="48">
        <f t="shared" si="4"/>
      </c>
      <c r="AD15" s="48">
        <f t="shared" si="4"/>
      </c>
      <c r="AE15" s="48">
        <f t="shared" si="4"/>
      </c>
      <c r="AF15" s="48">
        <f t="shared" si="4"/>
      </c>
      <c r="AG15" s="48">
        <f t="shared" si="4"/>
      </c>
      <c r="AH15" s="48">
        <f t="shared" si="4"/>
      </c>
      <c r="AI15" s="48">
        <f t="shared" si="4"/>
      </c>
      <c r="AJ15" s="48">
        <f t="shared" si="4"/>
      </c>
      <c r="AK15" s="48">
        <f t="shared" si="4"/>
      </c>
    </row>
    <row r="16" spans="1:37" ht="15.75" outlineLevel="1">
      <c r="A16" s="41" t="s">
        <v>159</v>
      </c>
      <c r="B16" s="42">
        <v>616.1</v>
      </c>
      <c r="C16" s="43">
        <f t="shared" si="5"/>
        <v>616.1</v>
      </c>
      <c r="D16" s="41" t="s">
        <v>160</v>
      </c>
      <c r="E16" s="41" t="s">
        <v>62</v>
      </c>
      <c r="F16" s="41"/>
      <c r="G16" s="41"/>
      <c r="I16" s="41">
        <f t="shared" si="2"/>
        <v>0</v>
      </c>
      <c r="J16" s="45">
        <f t="shared" si="6"/>
        <v>2.3999999999999773</v>
      </c>
      <c r="N16" s="44"/>
      <c r="P16" s="48">
        <f t="shared" si="3"/>
      </c>
      <c r="Q16" s="48">
        <f t="shared" si="3"/>
      </c>
      <c r="R16" s="48">
        <f t="shared" si="3"/>
      </c>
      <c r="S16" s="48">
        <f t="shared" si="3"/>
      </c>
      <c r="T16" s="48" t="str">
        <f t="shared" si="3"/>
        <v>ggg</v>
      </c>
      <c r="U16" s="48">
        <f t="shared" si="3"/>
      </c>
      <c r="V16" s="48">
        <f t="shared" si="3"/>
      </c>
      <c r="W16" s="48">
        <f t="shared" si="3"/>
      </c>
      <c r="X16" s="48">
        <f t="shared" si="3"/>
      </c>
      <c r="Y16" s="48">
        <f t="shared" si="3"/>
      </c>
      <c r="Z16" s="48">
        <f t="shared" si="4"/>
      </c>
      <c r="AA16" s="48">
        <f t="shared" si="4"/>
      </c>
      <c r="AB16" s="48">
        <f t="shared" si="4"/>
      </c>
      <c r="AC16" s="48">
        <f t="shared" si="4"/>
      </c>
      <c r="AD16" s="48">
        <f t="shared" si="4"/>
      </c>
      <c r="AE16" s="48">
        <f t="shared" si="4"/>
      </c>
      <c r="AF16" s="48">
        <f t="shared" si="4"/>
      </c>
      <c r="AG16" s="48">
        <f t="shared" si="4"/>
      </c>
      <c r="AH16" s="48">
        <f t="shared" si="4"/>
      </c>
      <c r="AI16" s="48">
        <f t="shared" si="4"/>
      </c>
      <c r="AJ16" s="48">
        <f t="shared" si="4"/>
      </c>
      <c r="AK16" s="48">
        <f t="shared" si="4"/>
      </c>
    </row>
    <row r="17" spans="1:37" ht="15.75" outlineLevel="1">
      <c r="A17" s="41" t="s">
        <v>161</v>
      </c>
      <c r="B17" s="42">
        <v>616.1</v>
      </c>
      <c r="C17" s="43">
        <f t="shared" si="5"/>
        <v>616.1</v>
      </c>
      <c r="D17" s="41" t="s">
        <v>162</v>
      </c>
      <c r="E17" s="41" t="s">
        <v>62</v>
      </c>
      <c r="F17" s="41" t="s">
        <v>178</v>
      </c>
      <c r="G17" s="41"/>
      <c r="I17" s="41">
        <f t="shared" si="2"/>
        <v>0</v>
      </c>
      <c r="J17" s="45">
        <f t="shared" si="6"/>
        <v>0</v>
      </c>
      <c r="N17" s="44"/>
      <c r="P17" s="48">
        <f aca="true" t="shared" si="7" ref="P17:Y26">IF(($O17)=P$6,"ggg","")</f>
      </c>
      <c r="Q17" s="48">
        <f t="shared" si="7"/>
      </c>
      <c r="R17" s="48">
        <f t="shared" si="7"/>
      </c>
      <c r="S17" s="48">
        <f t="shared" si="7"/>
      </c>
      <c r="T17" s="48" t="str">
        <f t="shared" si="7"/>
        <v>ggg</v>
      </c>
      <c r="U17" s="48">
        <f t="shared" si="7"/>
      </c>
      <c r="V17" s="48">
        <f t="shared" si="7"/>
      </c>
      <c r="W17" s="48">
        <f t="shared" si="7"/>
      </c>
      <c r="X17" s="48">
        <f t="shared" si="7"/>
      </c>
      <c r="Y17" s="48">
        <f t="shared" si="7"/>
      </c>
      <c r="Z17" s="48">
        <f aca="true" t="shared" si="8" ref="Z17:AK26">IF(($O17)=Z$6,"ggg","")</f>
      </c>
      <c r="AA17" s="48">
        <f t="shared" si="8"/>
      </c>
      <c r="AB17" s="48">
        <f t="shared" si="8"/>
      </c>
      <c r="AC17" s="48">
        <f t="shared" si="8"/>
      </c>
      <c r="AD17" s="48">
        <f t="shared" si="8"/>
      </c>
      <c r="AE17" s="48">
        <f t="shared" si="8"/>
      </c>
      <c r="AF17" s="48">
        <f t="shared" si="8"/>
      </c>
      <c r="AG17" s="48">
        <f t="shared" si="8"/>
      </c>
      <c r="AH17" s="48">
        <f t="shared" si="8"/>
      </c>
      <c r="AI17" s="48">
        <f t="shared" si="8"/>
      </c>
      <c r="AJ17" s="48">
        <f t="shared" si="8"/>
      </c>
      <c r="AK17" s="48">
        <f t="shared" si="8"/>
      </c>
    </row>
    <row r="18" spans="1:40" ht="15.75" outlineLevel="1">
      <c r="A18" s="41" t="s">
        <v>163</v>
      </c>
      <c r="B18" s="42">
        <v>616.1</v>
      </c>
      <c r="C18" s="43">
        <f t="shared" si="5"/>
        <v>616.1</v>
      </c>
      <c r="D18" s="41"/>
      <c r="E18" s="41"/>
      <c r="F18" s="41"/>
      <c r="G18" s="41"/>
      <c r="I18" s="41">
        <f t="shared" si="2"/>
        <v>0</v>
      </c>
      <c r="J18" s="45">
        <f t="shared" si="6"/>
        <v>0</v>
      </c>
      <c r="N18" s="44"/>
      <c r="P18" s="48">
        <f t="shared" si="7"/>
      </c>
      <c r="Q18" s="48">
        <f t="shared" si="7"/>
      </c>
      <c r="R18" s="48">
        <f t="shared" si="7"/>
      </c>
      <c r="S18" s="48">
        <f t="shared" si="7"/>
      </c>
      <c r="T18" s="48" t="str">
        <f t="shared" si="7"/>
        <v>ggg</v>
      </c>
      <c r="U18" s="48">
        <f t="shared" si="7"/>
      </c>
      <c r="V18" s="48">
        <f t="shared" si="7"/>
      </c>
      <c r="W18" s="48">
        <f t="shared" si="7"/>
      </c>
      <c r="X18" s="48">
        <f t="shared" si="7"/>
      </c>
      <c r="Y18" s="48">
        <f t="shared" si="7"/>
      </c>
      <c r="Z18" s="48">
        <f t="shared" si="8"/>
      </c>
      <c r="AA18" s="48">
        <f t="shared" si="8"/>
      </c>
      <c r="AB18" s="48">
        <f t="shared" si="8"/>
      </c>
      <c r="AC18" s="48">
        <f t="shared" si="8"/>
      </c>
      <c r="AD18" s="48">
        <f t="shared" si="8"/>
      </c>
      <c r="AE18" s="48">
        <f t="shared" si="8"/>
      </c>
      <c r="AF18" s="48">
        <f t="shared" si="8"/>
      </c>
      <c r="AG18" s="48">
        <f t="shared" si="8"/>
      </c>
      <c r="AH18" s="48">
        <f t="shared" si="8"/>
      </c>
      <c r="AI18" s="48">
        <f t="shared" si="8"/>
      </c>
      <c r="AJ18" s="48">
        <f t="shared" si="8"/>
      </c>
      <c r="AK18" s="48">
        <f t="shared" si="8"/>
      </c>
      <c r="AN18" s="49" t="s">
        <v>206</v>
      </c>
    </row>
    <row r="19" spans="1:37" ht="15.75" outlineLevel="1">
      <c r="A19" s="41" t="s">
        <v>157</v>
      </c>
      <c r="B19" s="42">
        <v>602.6</v>
      </c>
      <c r="C19" s="43">
        <f t="shared" si="5"/>
        <v>602.6</v>
      </c>
      <c r="D19" s="41" t="s">
        <v>158</v>
      </c>
      <c r="E19" s="41" t="s">
        <v>62</v>
      </c>
      <c r="F19" s="41" t="s">
        <v>178</v>
      </c>
      <c r="G19" s="41"/>
      <c r="I19" s="41">
        <f t="shared" si="2"/>
        <v>0</v>
      </c>
      <c r="J19" s="45">
        <v>0</v>
      </c>
      <c r="L19" s="47">
        <f aca="true" t="shared" si="9" ref="L19:L50">(J19)/$V$1+I18</f>
        <v>0</v>
      </c>
      <c r="N19" s="44">
        <f aca="true" t="shared" si="10" ref="N19:N27">IF(M18="*",L19,N18+L19)</f>
        <v>0</v>
      </c>
      <c r="O19" s="90">
        <f>COUNTIF(M19:M$19,"*")</f>
        <v>0</v>
      </c>
      <c r="P19" s="48">
        <f t="shared" si="7"/>
      </c>
      <c r="Q19" s="48">
        <f t="shared" si="7"/>
      </c>
      <c r="R19" s="48">
        <f t="shared" si="7"/>
      </c>
      <c r="S19" s="48">
        <f t="shared" si="7"/>
      </c>
      <c r="T19" s="48" t="str">
        <f t="shared" si="7"/>
        <v>ggg</v>
      </c>
      <c r="U19" s="48">
        <f t="shared" si="7"/>
      </c>
      <c r="V19" s="48">
        <f t="shared" si="7"/>
      </c>
      <c r="W19" s="48">
        <f t="shared" si="7"/>
      </c>
      <c r="X19" s="48">
        <f t="shared" si="7"/>
      </c>
      <c r="Y19" s="48">
        <f t="shared" si="7"/>
      </c>
      <c r="Z19" s="48">
        <f t="shared" si="8"/>
      </c>
      <c r="AA19" s="48">
        <f t="shared" si="8"/>
      </c>
      <c r="AB19" s="48">
        <f t="shared" si="8"/>
      </c>
      <c r="AC19" s="48">
        <f t="shared" si="8"/>
      </c>
      <c r="AD19" s="48">
        <f t="shared" si="8"/>
      </c>
      <c r="AE19" s="48">
        <f t="shared" si="8"/>
      </c>
      <c r="AF19" s="48">
        <f t="shared" si="8"/>
      </c>
      <c r="AG19" s="48">
        <f t="shared" si="8"/>
      </c>
      <c r="AH19" s="48">
        <f t="shared" si="8"/>
      </c>
      <c r="AI19" s="48">
        <f t="shared" si="8"/>
      </c>
      <c r="AJ19" s="48">
        <f t="shared" si="8"/>
      </c>
      <c r="AK19" s="48">
        <f t="shared" si="8"/>
      </c>
    </row>
    <row r="20" spans="1:37" ht="15.75" outlineLevel="1">
      <c r="A20" s="41" t="s">
        <v>148</v>
      </c>
      <c r="B20" s="42">
        <v>602.3</v>
      </c>
      <c r="C20" s="43">
        <f t="shared" si="5"/>
        <v>602.3</v>
      </c>
      <c r="D20" s="41" t="s">
        <v>149</v>
      </c>
      <c r="E20" s="41"/>
      <c r="F20" s="41"/>
      <c r="G20" s="41" t="s">
        <v>192</v>
      </c>
      <c r="H20" s="44" t="e">
        <f>B20-A1</f>
        <v>#VALUE!</v>
      </c>
      <c r="I20" s="41">
        <f t="shared" si="2"/>
        <v>0.75</v>
      </c>
      <c r="J20" s="45">
        <f t="shared" si="6"/>
        <v>0.3000000000000682</v>
      </c>
      <c r="K20" s="58">
        <f aca="true" t="shared" si="11" ref="K20:K27">IF(M19="*",0,J20+K19)</f>
        <v>0.3000000000000682</v>
      </c>
      <c r="L20" s="47">
        <f t="shared" si="9"/>
        <v>0.031578947368428235</v>
      </c>
      <c r="N20" s="44">
        <f t="shared" si="10"/>
        <v>0.031578947368428235</v>
      </c>
      <c r="O20" s="90">
        <f>COUNTIF(M$19:M20,"*")</f>
        <v>0</v>
      </c>
      <c r="P20" s="48">
        <f t="shared" si="7"/>
      </c>
      <c r="Q20" s="48">
        <f t="shared" si="7"/>
      </c>
      <c r="R20" s="48">
        <f t="shared" si="7"/>
      </c>
      <c r="S20" s="48">
        <f t="shared" si="7"/>
      </c>
      <c r="T20" s="48" t="str">
        <f t="shared" si="7"/>
        <v>ggg</v>
      </c>
      <c r="U20" s="48">
        <f t="shared" si="7"/>
      </c>
      <c r="V20" s="48">
        <f t="shared" si="7"/>
      </c>
      <c r="W20" s="48">
        <f t="shared" si="7"/>
      </c>
      <c r="X20" s="48">
        <f t="shared" si="7"/>
      </c>
      <c r="Y20" s="48">
        <f t="shared" si="7"/>
      </c>
      <c r="Z20" s="48">
        <f t="shared" si="8"/>
      </c>
      <c r="AA20" s="48">
        <f t="shared" si="8"/>
      </c>
      <c r="AB20" s="48">
        <f t="shared" si="8"/>
      </c>
      <c r="AC20" s="48">
        <f t="shared" si="8"/>
      </c>
      <c r="AD20" s="48">
        <f t="shared" si="8"/>
      </c>
      <c r="AE20" s="48">
        <f t="shared" si="8"/>
      </c>
      <c r="AF20" s="48">
        <f t="shared" si="8"/>
      </c>
      <c r="AG20" s="48">
        <f t="shared" si="8"/>
      </c>
      <c r="AH20" s="48">
        <f t="shared" si="8"/>
      </c>
      <c r="AI20" s="48">
        <f t="shared" si="8"/>
      </c>
      <c r="AJ20" s="48">
        <f t="shared" si="8"/>
      </c>
      <c r="AK20" s="48">
        <f t="shared" si="8"/>
      </c>
    </row>
    <row r="21" spans="1:37" ht="15.75" outlineLevel="1">
      <c r="A21" s="41" t="s">
        <v>150</v>
      </c>
      <c r="B21" s="42">
        <v>602.3</v>
      </c>
      <c r="C21" s="43">
        <f t="shared" si="5"/>
        <v>602.3</v>
      </c>
      <c r="D21" s="41"/>
      <c r="E21" s="41"/>
      <c r="F21" s="41"/>
      <c r="G21" s="41"/>
      <c r="I21" s="41">
        <f t="shared" si="2"/>
        <v>0</v>
      </c>
      <c r="J21" s="45">
        <f t="shared" si="6"/>
        <v>0</v>
      </c>
      <c r="K21" s="58">
        <f t="shared" si="11"/>
        <v>0.3000000000000682</v>
      </c>
      <c r="L21" s="47">
        <f t="shared" si="9"/>
        <v>0.75</v>
      </c>
      <c r="N21" s="44">
        <f t="shared" si="10"/>
        <v>0.7815789473684283</v>
      </c>
      <c r="O21" s="90">
        <f>COUNTIF(M$19:M21,"*")</f>
        <v>0</v>
      </c>
      <c r="P21" s="48">
        <f t="shared" si="7"/>
      </c>
      <c r="Q21" s="48">
        <f t="shared" si="7"/>
      </c>
      <c r="R21" s="48">
        <f t="shared" si="7"/>
      </c>
      <c r="S21" s="48">
        <f t="shared" si="7"/>
      </c>
      <c r="T21" s="48" t="str">
        <f t="shared" si="7"/>
        <v>ggg</v>
      </c>
      <c r="U21" s="48">
        <f t="shared" si="7"/>
      </c>
      <c r="V21" s="48">
        <f t="shared" si="7"/>
      </c>
      <c r="W21" s="48">
        <f t="shared" si="7"/>
      </c>
      <c r="X21" s="48">
        <f t="shared" si="7"/>
      </c>
      <c r="Y21" s="48">
        <f t="shared" si="7"/>
      </c>
      <c r="Z21" s="48">
        <f t="shared" si="8"/>
      </c>
      <c r="AA21" s="48">
        <f t="shared" si="8"/>
      </c>
      <c r="AB21" s="48">
        <f t="shared" si="8"/>
      </c>
      <c r="AC21" s="48">
        <f t="shared" si="8"/>
      </c>
      <c r="AD21" s="48">
        <f t="shared" si="8"/>
      </c>
      <c r="AE21" s="48">
        <f t="shared" si="8"/>
      </c>
      <c r="AF21" s="48">
        <f t="shared" si="8"/>
      </c>
      <c r="AG21" s="48">
        <f t="shared" si="8"/>
      </c>
      <c r="AH21" s="48">
        <f t="shared" si="8"/>
      </c>
      <c r="AI21" s="48">
        <f t="shared" si="8"/>
      </c>
      <c r="AJ21" s="48">
        <f t="shared" si="8"/>
      </c>
      <c r="AK21" s="48">
        <f t="shared" si="8"/>
      </c>
    </row>
    <row r="22" spans="1:37" ht="30" hidden="1" outlineLevel="1">
      <c r="A22" s="41" t="s">
        <v>151</v>
      </c>
      <c r="B22" s="42">
        <v>602.3</v>
      </c>
      <c r="C22" s="43">
        <f t="shared" si="5"/>
        <v>602.3</v>
      </c>
      <c r="D22" s="41"/>
      <c r="E22" s="41"/>
      <c r="F22" s="41"/>
      <c r="G22" s="41"/>
      <c r="I22" s="41">
        <f t="shared" si="2"/>
        <v>0</v>
      </c>
      <c r="J22" s="45">
        <f t="shared" si="6"/>
        <v>0</v>
      </c>
      <c r="K22" s="58">
        <f t="shared" si="11"/>
        <v>0.3000000000000682</v>
      </c>
      <c r="L22" s="47">
        <f t="shared" si="9"/>
        <v>0</v>
      </c>
      <c r="N22" s="44">
        <f t="shared" si="10"/>
        <v>0.7815789473684283</v>
      </c>
      <c r="O22" s="90">
        <f>COUNTIF(M$19:M22,"*")</f>
        <v>0</v>
      </c>
      <c r="P22" s="48">
        <f t="shared" si="7"/>
      </c>
      <c r="Q22" s="48">
        <f t="shared" si="7"/>
      </c>
      <c r="R22" s="48">
        <f t="shared" si="7"/>
      </c>
      <c r="S22" s="48">
        <f t="shared" si="7"/>
      </c>
      <c r="T22" s="48" t="str">
        <f t="shared" si="7"/>
        <v>ggg</v>
      </c>
      <c r="U22" s="48">
        <f t="shared" si="7"/>
      </c>
      <c r="V22" s="48">
        <f t="shared" si="7"/>
      </c>
      <c r="W22" s="48">
        <f t="shared" si="7"/>
      </c>
      <c r="X22" s="48">
        <f t="shared" si="7"/>
      </c>
      <c r="Y22" s="48">
        <f t="shared" si="7"/>
      </c>
      <c r="Z22" s="48">
        <f t="shared" si="8"/>
      </c>
      <c r="AA22" s="48">
        <f t="shared" si="8"/>
      </c>
      <c r="AB22" s="48">
        <f t="shared" si="8"/>
      </c>
      <c r="AC22" s="48">
        <f t="shared" si="8"/>
      </c>
      <c r="AD22" s="48">
        <f t="shared" si="8"/>
      </c>
      <c r="AE22" s="48">
        <f t="shared" si="8"/>
      </c>
      <c r="AF22" s="48">
        <f t="shared" si="8"/>
      </c>
      <c r="AG22" s="48">
        <f t="shared" si="8"/>
      </c>
      <c r="AH22" s="48">
        <f t="shared" si="8"/>
      </c>
      <c r="AI22" s="48">
        <f t="shared" si="8"/>
      </c>
      <c r="AJ22" s="48">
        <f t="shared" si="8"/>
      </c>
      <c r="AK22" s="48">
        <f t="shared" si="8"/>
      </c>
    </row>
    <row r="23" spans="1:37" ht="30" hidden="1" outlineLevel="1">
      <c r="A23" s="41" t="s">
        <v>152</v>
      </c>
      <c r="B23" s="42">
        <v>602.3</v>
      </c>
      <c r="C23" s="43">
        <f t="shared" si="5"/>
        <v>602.3</v>
      </c>
      <c r="D23" s="41"/>
      <c r="E23" s="41"/>
      <c r="F23" s="41"/>
      <c r="G23" s="41"/>
      <c r="I23" s="41">
        <f t="shared" si="2"/>
        <v>0</v>
      </c>
      <c r="J23" s="45">
        <f t="shared" si="6"/>
        <v>0</v>
      </c>
      <c r="K23" s="58">
        <f t="shared" si="11"/>
        <v>0.3000000000000682</v>
      </c>
      <c r="L23" s="47">
        <f t="shared" si="9"/>
        <v>0</v>
      </c>
      <c r="N23" s="44">
        <f t="shared" si="10"/>
        <v>0.7815789473684283</v>
      </c>
      <c r="O23" s="90">
        <f>COUNTIF(M$19:M23,"*")</f>
        <v>0</v>
      </c>
      <c r="P23" s="48">
        <f t="shared" si="7"/>
      </c>
      <c r="Q23" s="48">
        <f t="shared" si="7"/>
      </c>
      <c r="R23" s="48">
        <f t="shared" si="7"/>
      </c>
      <c r="S23" s="48">
        <f t="shared" si="7"/>
      </c>
      <c r="T23" s="48" t="str">
        <f t="shared" si="7"/>
        <v>ggg</v>
      </c>
      <c r="U23" s="48">
        <f t="shared" si="7"/>
      </c>
      <c r="V23" s="48">
        <f t="shared" si="7"/>
      </c>
      <c r="W23" s="48">
        <f t="shared" si="7"/>
      </c>
      <c r="X23" s="48">
        <f t="shared" si="7"/>
      </c>
      <c r="Y23" s="48">
        <f t="shared" si="7"/>
      </c>
      <c r="Z23" s="48">
        <f t="shared" si="8"/>
      </c>
      <c r="AA23" s="48">
        <f t="shared" si="8"/>
      </c>
      <c r="AB23" s="48">
        <f t="shared" si="8"/>
      </c>
      <c r="AC23" s="48">
        <f t="shared" si="8"/>
      </c>
      <c r="AD23" s="48">
        <f t="shared" si="8"/>
      </c>
      <c r="AE23" s="48">
        <f t="shared" si="8"/>
      </c>
      <c r="AF23" s="48">
        <f t="shared" si="8"/>
      </c>
      <c r="AG23" s="48">
        <f t="shared" si="8"/>
      </c>
      <c r="AH23" s="48">
        <f t="shared" si="8"/>
      </c>
      <c r="AI23" s="48">
        <f t="shared" si="8"/>
      </c>
      <c r="AJ23" s="48">
        <f t="shared" si="8"/>
      </c>
      <c r="AK23" s="48">
        <f t="shared" si="8"/>
      </c>
    </row>
    <row r="24" spans="1:37" ht="30" hidden="1" outlineLevel="1">
      <c r="A24" s="41" t="s">
        <v>153</v>
      </c>
      <c r="B24" s="42">
        <v>602.3</v>
      </c>
      <c r="C24" s="43">
        <f t="shared" si="5"/>
        <v>602.3</v>
      </c>
      <c r="D24" s="41"/>
      <c r="E24" s="41"/>
      <c r="F24" s="41"/>
      <c r="G24" s="41"/>
      <c r="I24" s="41">
        <f t="shared" si="2"/>
        <v>0</v>
      </c>
      <c r="J24" s="45">
        <f t="shared" si="6"/>
        <v>0</v>
      </c>
      <c r="K24" s="58">
        <f t="shared" si="11"/>
        <v>0.3000000000000682</v>
      </c>
      <c r="L24" s="47">
        <f t="shared" si="9"/>
        <v>0</v>
      </c>
      <c r="N24" s="44">
        <f t="shared" si="10"/>
        <v>0.7815789473684283</v>
      </c>
      <c r="O24" s="90">
        <f>COUNTIF(M$19:M24,"*")</f>
        <v>0</v>
      </c>
      <c r="P24" s="48">
        <f t="shared" si="7"/>
      </c>
      <c r="Q24" s="48">
        <f t="shared" si="7"/>
      </c>
      <c r="R24" s="48">
        <f t="shared" si="7"/>
      </c>
      <c r="S24" s="48">
        <f t="shared" si="7"/>
      </c>
      <c r="T24" s="48" t="str">
        <f t="shared" si="7"/>
        <v>ggg</v>
      </c>
      <c r="U24" s="48">
        <f t="shared" si="7"/>
      </c>
      <c r="V24" s="48">
        <f t="shared" si="7"/>
      </c>
      <c r="W24" s="48">
        <f t="shared" si="7"/>
      </c>
      <c r="X24" s="48">
        <f t="shared" si="7"/>
      </c>
      <c r="Y24" s="48">
        <f t="shared" si="7"/>
      </c>
      <c r="Z24" s="48">
        <f t="shared" si="8"/>
      </c>
      <c r="AA24" s="48">
        <f t="shared" si="8"/>
      </c>
      <c r="AB24" s="48">
        <f t="shared" si="8"/>
      </c>
      <c r="AC24" s="48">
        <f t="shared" si="8"/>
      </c>
      <c r="AD24" s="48">
        <f t="shared" si="8"/>
      </c>
      <c r="AE24" s="48">
        <f t="shared" si="8"/>
      </c>
      <c r="AF24" s="48">
        <f t="shared" si="8"/>
      </c>
      <c r="AG24" s="48">
        <f t="shared" si="8"/>
      </c>
      <c r="AH24" s="48">
        <f t="shared" si="8"/>
      </c>
      <c r="AI24" s="48">
        <f t="shared" si="8"/>
      </c>
      <c r="AJ24" s="48">
        <f t="shared" si="8"/>
      </c>
      <c r="AK24" s="48">
        <f t="shared" si="8"/>
      </c>
    </row>
    <row r="25" spans="1:37" ht="30" hidden="1" outlineLevel="1">
      <c r="A25" s="41" t="s">
        <v>154</v>
      </c>
      <c r="B25" s="42">
        <v>602.3</v>
      </c>
      <c r="C25" s="43">
        <f t="shared" si="5"/>
        <v>602.3</v>
      </c>
      <c r="D25" s="45" t="s">
        <v>155</v>
      </c>
      <c r="E25" s="41" t="s">
        <v>62</v>
      </c>
      <c r="F25" s="41"/>
      <c r="G25" s="41"/>
      <c r="I25" s="41">
        <f t="shared" si="2"/>
        <v>0</v>
      </c>
      <c r="J25" s="45">
        <f t="shared" si="6"/>
        <v>0</v>
      </c>
      <c r="K25" s="58">
        <f t="shared" si="11"/>
        <v>0.3000000000000682</v>
      </c>
      <c r="L25" s="47">
        <f t="shared" si="9"/>
        <v>0</v>
      </c>
      <c r="N25" s="44">
        <f t="shared" si="10"/>
        <v>0.7815789473684283</v>
      </c>
      <c r="O25" s="90">
        <f>COUNTIF(M$19:M25,"*")</f>
        <v>0</v>
      </c>
      <c r="P25" s="48">
        <f t="shared" si="7"/>
      </c>
      <c r="Q25" s="48">
        <f t="shared" si="7"/>
      </c>
      <c r="R25" s="48">
        <f t="shared" si="7"/>
      </c>
      <c r="S25" s="48">
        <f t="shared" si="7"/>
      </c>
      <c r="T25" s="48" t="str">
        <f t="shared" si="7"/>
        <v>ggg</v>
      </c>
      <c r="U25" s="48">
        <f t="shared" si="7"/>
      </c>
      <c r="V25" s="48">
        <f t="shared" si="7"/>
      </c>
      <c r="W25" s="48">
        <f t="shared" si="7"/>
      </c>
      <c r="X25" s="48">
        <f t="shared" si="7"/>
      </c>
      <c r="Y25" s="48">
        <f t="shared" si="7"/>
      </c>
      <c r="Z25" s="48">
        <f t="shared" si="8"/>
      </c>
      <c r="AA25" s="48">
        <f t="shared" si="8"/>
      </c>
      <c r="AB25" s="48">
        <f t="shared" si="8"/>
      </c>
      <c r="AC25" s="48">
        <f t="shared" si="8"/>
      </c>
      <c r="AD25" s="48">
        <f t="shared" si="8"/>
      </c>
      <c r="AE25" s="48">
        <f t="shared" si="8"/>
      </c>
      <c r="AF25" s="48">
        <f t="shared" si="8"/>
      </c>
      <c r="AG25" s="48">
        <f t="shared" si="8"/>
      </c>
      <c r="AH25" s="48">
        <f t="shared" si="8"/>
      </c>
      <c r="AI25" s="48">
        <f t="shared" si="8"/>
      </c>
      <c r="AJ25" s="48">
        <f t="shared" si="8"/>
      </c>
      <c r="AK25" s="48">
        <f t="shared" si="8"/>
      </c>
    </row>
    <row r="26" spans="1:37" ht="30" hidden="1" outlineLevel="1">
      <c r="A26" s="41" t="s">
        <v>156</v>
      </c>
      <c r="B26" s="42">
        <v>602.3</v>
      </c>
      <c r="C26" s="43">
        <f t="shared" si="5"/>
        <v>602.3</v>
      </c>
      <c r="D26" s="41"/>
      <c r="E26" s="41"/>
      <c r="F26" s="41"/>
      <c r="G26" s="41"/>
      <c r="I26" s="41">
        <f t="shared" si="2"/>
        <v>0</v>
      </c>
      <c r="J26" s="45">
        <f t="shared" si="6"/>
        <v>0</v>
      </c>
      <c r="K26" s="58">
        <f t="shared" si="11"/>
        <v>0.3000000000000682</v>
      </c>
      <c r="L26" s="47">
        <f t="shared" si="9"/>
        <v>0</v>
      </c>
      <c r="N26" s="44">
        <f t="shared" si="10"/>
        <v>0.7815789473684283</v>
      </c>
      <c r="O26" s="90">
        <f>COUNTIF(M$19:M26,"*")</f>
        <v>0</v>
      </c>
      <c r="P26" s="48">
        <f t="shared" si="7"/>
      </c>
      <c r="Q26" s="48">
        <f t="shared" si="7"/>
      </c>
      <c r="R26" s="48">
        <f t="shared" si="7"/>
      </c>
      <c r="S26" s="48">
        <f t="shared" si="7"/>
      </c>
      <c r="T26" s="48" t="str">
        <f t="shared" si="7"/>
        <v>ggg</v>
      </c>
      <c r="U26" s="48">
        <f t="shared" si="7"/>
      </c>
      <c r="V26" s="48">
        <f t="shared" si="7"/>
      </c>
      <c r="W26" s="48">
        <f t="shared" si="7"/>
      </c>
      <c r="X26" s="48">
        <f t="shared" si="7"/>
      </c>
      <c r="Y26" s="48">
        <f t="shared" si="7"/>
      </c>
      <c r="Z26" s="48">
        <f t="shared" si="8"/>
      </c>
      <c r="AA26" s="48">
        <f t="shared" si="8"/>
      </c>
      <c r="AB26" s="48">
        <f t="shared" si="8"/>
      </c>
      <c r="AC26" s="48">
        <f t="shared" si="8"/>
      </c>
      <c r="AD26" s="48">
        <f t="shared" si="8"/>
      </c>
      <c r="AE26" s="48">
        <f t="shared" si="8"/>
      </c>
      <c r="AF26" s="48">
        <f t="shared" si="8"/>
      </c>
      <c r="AG26" s="48">
        <f t="shared" si="8"/>
      </c>
      <c r="AH26" s="48">
        <f t="shared" si="8"/>
      </c>
      <c r="AI26" s="48">
        <f t="shared" si="8"/>
      </c>
      <c r="AJ26" s="48">
        <f t="shared" si="8"/>
      </c>
      <c r="AK26" s="48">
        <f t="shared" si="8"/>
      </c>
    </row>
    <row r="27" spans="1:37" ht="30" outlineLevel="1">
      <c r="A27" s="41" t="s">
        <v>147</v>
      </c>
      <c r="B27" s="50">
        <v>575.8</v>
      </c>
      <c r="C27" s="43">
        <f t="shared" si="5"/>
        <v>575.8</v>
      </c>
      <c r="D27" s="41"/>
      <c r="E27" s="41"/>
      <c r="F27" s="41"/>
      <c r="G27" s="41"/>
      <c r="I27" s="41">
        <f t="shared" si="2"/>
        <v>0</v>
      </c>
      <c r="J27" s="45">
        <f t="shared" si="6"/>
        <v>26.5</v>
      </c>
      <c r="K27" s="58">
        <f t="shared" si="11"/>
        <v>26.800000000000068</v>
      </c>
      <c r="L27" s="47">
        <f t="shared" si="9"/>
        <v>2.789473684210526</v>
      </c>
      <c r="M27" s="46" t="s">
        <v>193</v>
      </c>
      <c r="N27" s="44">
        <f t="shared" si="10"/>
        <v>3.5710526315789544</v>
      </c>
      <c r="O27" s="90">
        <f>COUNTIF(M$19:M27,"*")</f>
        <v>1</v>
      </c>
      <c r="P27" s="48">
        <f aca="true" t="shared" si="12" ref="P27:Y36">IF(($O27)=P$6,"ggg","")</f>
      </c>
      <c r="Q27" s="48">
        <f t="shared" si="12"/>
      </c>
      <c r="R27" s="48">
        <f t="shared" si="12"/>
      </c>
      <c r="S27" s="48">
        <f t="shared" si="12"/>
      </c>
      <c r="T27" s="48">
        <f t="shared" si="12"/>
      </c>
      <c r="U27" s="48" t="str">
        <f t="shared" si="12"/>
        <v>ggg</v>
      </c>
      <c r="V27" s="48">
        <f t="shared" si="12"/>
      </c>
      <c r="W27" s="48">
        <f t="shared" si="12"/>
      </c>
      <c r="X27" s="48">
        <f t="shared" si="12"/>
      </c>
      <c r="Y27" s="48">
        <f t="shared" si="12"/>
      </c>
      <c r="Z27" s="48">
        <f aca="true" t="shared" si="13" ref="Z27:AK36">IF(($O27)=Z$6,"ggg","")</f>
      </c>
      <c r="AA27" s="48">
        <f t="shared" si="13"/>
      </c>
      <c r="AB27" s="48">
        <f t="shared" si="13"/>
      </c>
      <c r="AC27" s="48">
        <f t="shared" si="13"/>
      </c>
      <c r="AD27" s="48">
        <f t="shared" si="13"/>
      </c>
      <c r="AE27" s="48">
        <f t="shared" si="13"/>
      </c>
      <c r="AF27" s="48">
        <f t="shared" si="13"/>
      </c>
      <c r="AG27" s="48">
        <f t="shared" si="13"/>
      </c>
      <c r="AH27" s="48">
        <f t="shared" si="13"/>
      </c>
      <c r="AI27" s="48">
        <f t="shared" si="13"/>
      </c>
      <c r="AJ27" s="48">
        <f t="shared" si="13"/>
      </c>
      <c r="AK27" s="48">
        <f t="shared" si="13"/>
      </c>
    </row>
    <row r="28" spans="1:37" ht="15.75" outlineLevel="1">
      <c r="A28" s="41" t="s">
        <v>63</v>
      </c>
      <c r="B28" s="50">
        <v>561.3</v>
      </c>
      <c r="C28" s="43">
        <f t="shared" si="5"/>
        <v>561.3</v>
      </c>
      <c r="D28" s="41"/>
      <c r="E28" s="41"/>
      <c r="F28" s="41"/>
      <c r="G28" s="41"/>
      <c r="I28" s="41">
        <f t="shared" si="2"/>
        <v>0</v>
      </c>
      <c r="J28" s="45">
        <f aca="true" t="shared" si="14" ref="J28:J91">-B28+B27</f>
        <v>14.5</v>
      </c>
      <c r="K28" s="58">
        <f>IF(M27="*",J28,J28+K27)</f>
        <v>14.5</v>
      </c>
      <c r="L28" s="47">
        <f t="shared" si="9"/>
        <v>1.5263157894736843</v>
      </c>
      <c r="N28" s="44">
        <f aca="true" t="shared" si="15" ref="N28:N91">IF(M27="*",L28,N27+L28)</f>
        <v>1.5263157894736843</v>
      </c>
      <c r="O28" s="90">
        <f>COUNTIF(M$19:M28,"*")</f>
        <v>1</v>
      </c>
      <c r="P28" s="48">
        <f t="shared" si="12"/>
      </c>
      <c r="Q28" s="48">
        <f t="shared" si="12"/>
      </c>
      <c r="R28" s="48">
        <f t="shared" si="12"/>
      </c>
      <c r="S28" s="48">
        <f t="shared" si="12"/>
      </c>
      <c r="T28" s="48">
        <f t="shared" si="12"/>
      </c>
      <c r="U28" s="48" t="str">
        <f t="shared" si="12"/>
        <v>ggg</v>
      </c>
      <c r="V28" s="48">
        <f t="shared" si="12"/>
      </c>
      <c r="W28" s="48">
        <f t="shared" si="12"/>
      </c>
      <c r="X28" s="48">
        <f t="shared" si="12"/>
      </c>
      <c r="Y28" s="48">
        <f t="shared" si="12"/>
      </c>
      <c r="Z28" s="48">
        <f t="shared" si="13"/>
      </c>
      <c r="AA28" s="48">
        <f t="shared" si="13"/>
      </c>
      <c r="AB28" s="48">
        <f t="shared" si="13"/>
      </c>
      <c r="AC28" s="48">
        <f t="shared" si="13"/>
      </c>
      <c r="AD28" s="48">
        <f t="shared" si="13"/>
      </c>
      <c r="AE28" s="48">
        <f t="shared" si="13"/>
      </c>
      <c r="AF28" s="48">
        <f t="shared" si="13"/>
      </c>
      <c r="AG28" s="48">
        <f t="shared" si="13"/>
      </c>
      <c r="AH28" s="48">
        <f t="shared" si="13"/>
      </c>
      <c r="AI28" s="48">
        <f t="shared" si="13"/>
      </c>
      <c r="AJ28" s="48">
        <f t="shared" si="13"/>
      </c>
      <c r="AK28" s="48">
        <f t="shared" si="13"/>
      </c>
    </row>
    <row r="29" spans="1:37" ht="15.75" outlineLevel="1">
      <c r="A29" s="41" t="s">
        <v>63</v>
      </c>
      <c r="B29" s="50">
        <v>558.2</v>
      </c>
      <c r="C29" s="43">
        <f t="shared" si="5"/>
        <v>558.2</v>
      </c>
      <c r="D29" s="41"/>
      <c r="E29" s="41"/>
      <c r="F29" s="41"/>
      <c r="G29" s="41"/>
      <c r="I29" s="41">
        <f t="shared" si="2"/>
        <v>0</v>
      </c>
      <c r="J29" s="45">
        <f t="shared" si="14"/>
        <v>3.099999999999909</v>
      </c>
      <c r="K29" s="58">
        <f aca="true" t="shared" si="16" ref="K29:K92">IF(M28="*",J29,J29+K28)</f>
        <v>17.59999999999991</v>
      </c>
      <c r="L29" s="47">
        <f t="shared" si="9"/>
        <v>0.3263157894736746</v>
      </c>
      <c r="N29" s="44">
        <f t="shared" si="15"/>
        <v>1.8526315789473589</v>
      </c>
      <c r="O29" s="90">
        <f>COUNTIF(M$19:M29,"*")</f>
        <v>1</v>
      </c>
      <c r="P29" s="48">
        <f t="shared" si="12"/>
      </c>
      <c r="Q29" s="48">
        <f t="shared" si="12"/>
      </c>
      <c r="R29" s="48">
        <f t="shared" si="12"/>
      </c>
      <c r="S29" s="48">
        <f t="shared" si="12"/>
      </c>
      <c r="T29" s="48">
        <f t="shared" si="12"/>
      </c>
      <c r="U29" s="48" t="str">
        <f t="shared" si="12"/>
        <v>ggg</v>
      </c>
      <c r="V29" s="48">
        <f t="shared" si="12"/>
      </c>
      <c r="W29" s="48">
        <f t="shared" si="12"/>
      </c>
      <c r="X29" s="48">
        <f t="shared" si="12"/>
      </c>
      <c r="Y29" s="48">
        <f t="shared" si="12"/>
      </c>
      <c r="Z29" s="48">
        <f t="shared" si="13"/>
      </c>
      <c r="AA29" s="48">
        <f t="shared" si="13"/>
      </c>
      <c r="AB29" s="48">
        <f t="shared" si="13"/>
      </c>
      <c r="AC29" s="48">
        <f t="shared" si="13"/>
      </c>
      <c r="AD29" s="48">
        <f t="shared" si="13"/>
      </c>
      <c r="AE29" s="48">
        <f t="shared" si="13"/>
      </c>
      <c r="AF29" s="48">
        <f t="shared" si="13"/>
      </c>
      <c r="AG29" s="48">
        <f t="shared" si="13"/>
      </c>
      <c r="AH29" s="48">
        <f t="shared" si="13"/>
      </c>
      <c r="AI29" s="48">
        <f t="shared" si="13"/>
      </c>
      <c r="AJ29" s="48">
        <f t="shared" si="13"/>
      </c>
      <c r="AK29" s="48">
        <f t="shared" si="13"/>
      </c>
    </row>
    <row r="30" spans="1:37" ht="15.75" outlineLevel="1">
      <c r="A30" s="41" t="s">
        <v>145</v>
      </c>
      <c r="B30" s="50">
        <v>551</v>
      </c>
      <c r="C30" s="43">
        <f t="shared" si="5"/>
        <v>551</v>
      </c>
      <c r="D30" s="41" t="s">
        <v>146</v>
      </c>
      <c r="E30" s="41" t="s">
        <v>62</v>
      </c>
      <c r="F30" s="41" t="s">
        <v>178</v>
      </c>
      <c r="G30" s="41"/>
      <c r="I30" s="41">
        <f t="shared" si="2"/>
        <v>0</v>
      </c>
      <c r="J30" s="45">
        <f t="shared" si="14"/>
        <v>7.2000000000000455</v>
      </c>
      <c r="K30" s="58">
        <f t="shared" si="16"/>
        <v>24.799999999999955</v>
      </c>
      <c r="L30" s="47">
        <f t="shared" si="9"/>
        <v>0.7578947368421101</v>
      </c>
      <c r="N30" s="44">
        <f t="shared" si="15"/>
        <v>2.610526315789469</v>
      </c>
      <c r="O30" s="90">
        <f>COUNTIF(M$19:M30,"*")</f>
        <v>1</v>
      </c>
      <c r="P30" s="48">
        <f t="shared" si="12"/>
      </c>
      <c r="Q30" s="48">
        <f t="shared" si="12"/>
      </c>
      <c r="R30" s="48">
        <f t="shared" si="12"/>
      </c>
      <c r="S30" s="48">
        <f t="shared" si="12"/>
      </c>
      <c r="T30" s="48">
        <f t="shared" si="12"/>
      </c>
      <c r="U30" s="48" t="str">
        <f t="shared" si="12"/>
        <v>ggg</v>
      </c>
      <c r="V30" s="48">
        <f t="shared" si="12"/>
      </c>
      <c r="W30" s="48">
        <f t="shared" si="12"/>
      </c>
      <c r="X30" s="48">
        <f t="shared" si="12"/>
      </c>
      <c r="Y30" s="48">
        <f t="shared" si="12"/>
      </c>
      <c r="Z30" s="48">
        <f t="shared" si="13"/>
      </c>
      <c r="AA30" s="48">
        <f t="shared" si="13"/>
      </c>
      <c r="AB30" s="48">
        <f t="shared" si="13"/>
      </c>
      <c r="AC30" s="48">
        <f t="shared" si="13"/>
      </c>
      <c r="AD30" s="48">
        <f t="shared" si="13"/>
      </c>
      <c r="AE30" s="48">
        <f t="shared" si="13"/>
      </c>
      <c r="AF30" s="48">
        <f t="shared" si="13"/>
      </c>
      <c r="AG30" s="48">
        <f t="shared" si="13"/>
      </c>
      <c r="AH30" s="48">
        <f t="shared" si="13"/>
      </c>
      <c r="AI30" s="48">
        <f t="shared" si="13"/>
      </c>
      <c r="AJ30" s="48">
        <f t="shared" si="13"/>
      </c>
      <c r="AK30" s="48">
        <f t="shared" si="13"/>
      </c>
    </row>
    <row r="31" spans="1:37" ht="15.75" outlineLevel="1">
      <c r="A31" s="41" t="s">
        <v>143</v>
      </c>
      <c r="B31" s="50">
        <v>548.2</v>
      </c>
      <c r="C31" s="43">
        <f t="shared" si="5"/>
        <v>548.2</v>
      </c>
      <c r="D31" s="41" t="s">
        <v>144</v>
      </c>
      <c r="E31" s="41" t="s">
        <v>62</v>
      </c>
      <c r="F31" s="41"/>
      <c r="G31" s="41"/>
      <c r="I31" s="41">
        <f t="shared" si="2"/>
        <v>0</v>
      </c>
      <c r="J31" s="45">
        <f t="shared" si="14"/>
        <v>2.7999999999999545</v>
      </c>
      <c r="K31" s="58">
        <f t="shared" si="16"/>
        <v>27.59999999999991</v>
      </c>
      <c r="L31" s="47">
        <f t="shared" si="9"/>
        <v>0.29473684210525836</v>
      </c>
      <c r="N31" s="44">
        <f t="shared" si="15"/>
        <v>2.905263157894727</v>
      </c>
      <c r="O31" s="90">
        <f>COUNTIF(M$19:M31,"*")</f>
        <v>1</v>
      </c>
      <c r="P31" s="48">
        <f t="shared" si="12"/>
      </c>
      <c r="Q31" s="48">
        <f t="shared" si="12"/>
      </c>
      <c r="R31" s="48">
        <f t="shared" si="12"/>
      </c>
      <c r="S31" s="48">
        <f t="shared" si="12"/>
      </c>
      <c r="T31" s="48">
        <f t="shared" si="12"/>
      </c>
      <c r="U31" s="48" t="str">
        <f t="shared" si="12"/>
        <v>ggg</v>
      </c>
      <c r="V31" s="48">
        <f t="shared" si="12"/>
      </c>
      <c r="W31" s="48">
        <f t="shared" si="12"/>
      </c>
      <c r="X31" s="48">
        <f t="shared" si="12"/>
      </c>
      <c r="Y31" s="48">
        <f t="shared" si="12"/>
      </c>
      <c r="Z31" s="48">
        <f t="shared" si="13"/>
      </c>
      <c r="AA31" s="48">
        <f t="shared" si="13"/>
      </c>
      <c r="AB31" s="48">
        <f t="shared" si="13"/>
      </c>
      <c r="AC31" s="48">
        <f t="shared" si="13"/>
      </c>
      <c r="AD31" s="48">
        <f t="shared" si="13"/>
      </c>
      <c r="AE31" s="48">
        <f t="shared" si="13"/>
      </c>
      <c r="AF31" s="48">
        <f t="shared" si="13"/>
      </c>
      <c r="AG31" s="48">
        <f t="shared" si="13"/>
      </c>
      <c r="AH31" s="48">
        <f t="shared" si="13"/>
      </c>
      <c r="AI31" s="48">
        <f t="shared" si="13"/>
      </c>
      <c r="AJ31" s="48">
        <f t="shared" si="13"/>
      </c>
      <c r="AK31" s="48">
        <f t="shared" si="13"/>
      </c>
    </row>
    <row r="32" spans="1:37" ht="15.75" outlineLevel="1">
      <c r="A32" s="41" t="s">
        <v>141</v>
      </c>
      <c r="B32" s="50">
        <v>547.7</v>
      </c>
      <c r="C32" s="43">
        <f t="shared" si="5"/>
        <v>547.7</v>
      </c>
      <c r="D32" s="41" t="s">
        <v>142</v>
      </c>
      <c r="E32" s="41" t="s">
        <v>62</v>
      </c>
      <c r="F32" s="41" t="s">
        <v>178</v>
      </c>
      <c r="G32" s="41"/>
      <c r="I32" s="41">
        <f t="shared" si="2"/>
        <v>0</v>
      </c>
      <c r="J32" s="45">
        <f t="shared" si="14"/>
        <v>0.5</v>
      </c>
      <c r="K32" s="58">
        <f t="shared" si="16"/>
        <v>28.09999999999991</v>
      </c>
      <c r="L32" s="47">
        <f t="shared" si="9"/>
        <v>0.05263157894736842</v>
      </c>
      <c r="N32" s="44">
        <f t="shared" si="15"/>
        <v>2.957894736842096</v>
      </c>
      <c r="O32" s="90">
        <f>COUNTIF(M$19:M32,"*")</f>
        <v>1</v>
      </c>
      <c r="P32" s="48">
        <f t="shared" si="12"/>
      </c>
      <c r="Q32" s="48">
        <f t="shared" si="12"/>
      </c>
      <c r="R32" s="48">
        <f t="shared" si="12"/>
      </c>
      <c r="S32" s="48">
        <f t="shared" si="12"/>
      </c>
      <c r="T32" s="48">
        <f t="shared" si="12"/>
      </c>
      <c r="U32" s="48" t="str">
        <f t="shared" si="12"/>
        <v>ggg</v>
      </c>
      <c r="V32" s="48">
        <f t="shared" si="12"/>
      </c>
      <c r="W32" s="48">
        <f t="shared" si="12"/>
      </c>
      <c r="X32" s="48">
        <f t="shared" si="12"/>
      </c>
      <c r="Y32" s="48">
        <f t="shared" si="12"/>
      </c>
      <c r="Z32" s="48">
        <f t="shared" si="13"/>
      </c>
      <c r="AA32" s="48">
        <f t="shared" si="13"/>
      </c>
      <c r="AB32" s="48">
        <f t="shared" si="13"/>
      </c>
      <c r="AC32" s="48">
        <f t="shared" si="13"/>
      </c>
      <c r="AD32" s="48">
        <f t="shared" si="13"/>
      </c>
      <c r="AE32" s="48">
        <f t="shared" si="13"/>
      </c>
      <c r="AF32" s="48">
        <f t="shared" si="13"/>
      </c>
      <c r="AG32" s="48">
        <f t="shared" si="13"/>
      </c>
      <c r="AH32" s="48">
        <f t="shared" si="13"/>
      </c>
      <c r="AI32" s="48">
        <f t="shared" si="13"/>
      </c>
      <c r="AJ32" s="48">
        <f t="shared" si="13"/>
      </c>
      <c r="AK32" s="48">
        <f t="shared" si="13"/>
      </c>
    </row>
    <row r="33" spans="1:37" ht="15.75" outlineLevel="1">
      <c r="A33" s="41" t="s">
        <v>63</v>
      </c>
      <c r="B33" s="50">
        <v>547.6</v>
      </c>
      <c r="C33" s="43">
        <f t="shared" si="5"/>
        <v>547.6</v>
      </c>
      <c r="D33" s="41"/>
      <c r="E33" s="41"/>
      <c r="F33" s="41"/>
      <c r="G33" s="41"/>
      <c r="I33" s="41">
        <f t="shared" si="2"/>
        <v>0</v>
      </c>
      <c r="J33" s="45">
        <f t="shared" si="14"/>
        <v>0.10000000000002274</v>
      </c>
      <c r="K33" s="58">
        <f t="shared" si="16"/>
        <v>28.199999999999932</v>
      </c>
      <c r="L33" s="47">
        <f t="shared" si="9"/>
        <v>0.010526315789476078</v>
      </c>
      <c r="N33" s="44">
        <f t="shared" si="15"/>
        <v>2.9684210526315717</v>
      </c>
      <c r="O33" s="90">
        <f>COUNTIF(M$19:M33,"*")</f>
        <v>1</v>
      </c>
      <c r="P33" s="48">
        <f t="shared" si="12"/>
      </c>
      <c r="Q33" s="48">
        <f t="shared" si="12"/>
      </c>
      <c r="R33" s="48">
        <f t="shared" si="12"/>
      </c>
      <c r="S33" s="48">
        <f t="shared" si="12"/>
      </c>
      <c r="T33" s="48">
        <f t="shared" si="12"/>
      </c>
      <c r="U33" s="48" t="str">
        <f t="shared" si="12"/>
        <v>ggg</v>
      </c>
      <c r="V33" s="48">
        <f t="shared" si="12"/>
      </c>
      <c r="W33" s="48">
        <f t="shared" si="12"/>
      </c>
      <c r="X33" s="48">
        <f t="shared" si="12"/>
      </c>
      <c r="Y33" s="48">
        <f t="shared" si="12"/>
      </c>
      <c r="Z33" s="48">
        <f t="shared" si="13"/>
      </c>
      <c r="AA33" s="48">
        <f t="shared" si="13"/>
      </c>
      <c r="AB33" s="48">
        <f t="shared" si="13"/>
      </c>
      <c r="AC33" s="48">
        <f t="shared" si="13"/>
      </c>
      <c r="AD33" s="48">
        <f t="shared" si="13"/>
      </c>
      <c r="AE33" s="48">
        <f t="shared" si="13"/>
      </c>
      <c r="AF33" s="48">
        <f t="shared" si="13"/>
      </c>
      <c r="AG33" s="48">
        <f t="shared" si="13"/>
      </c>
      <c r="AH33" s="48">
        <f t="shared" si="13"/>
      </c>
      <c r="AI33" s="48">
        <f t="shared" si="13"/>
      </c>
      <c r="AJ33" s="48">
        <f t="shared" si="13"/>
      </c>
      <c r="AK33" s="48">
        <f t="shared" si="13"/>
      </c>
    </row>
    <row r="34" spans="1:37" ht="15.75" outlineLevel="1">
      <c r="A34" s="41" t="s">
        <v>63</v>
      </c>
      <c r="B34" s="50">
        <v>546.7</v>
      </c>
      <c r="C34" s="43">
        <f t="shared" si="5"/>
        <v>546.7</v>
      </c>
      <c r="D34" s="41"/>
      <c r="E34" s="41"/>
      <c r="F34" s="41"/>
      <c r="G34" s="41"/>
      <c r="I34" s="41">
        <f t="shared" si="2"/>
        <v>0</v>
      </c>
      <c r="J34" s="45">
        <f t="shared" si="14"/>
        <v>0.8999999999999773</v>
      </c>
      <c r="K34" s="58">
        <f t="shared" si="16"/>
        <v>29.09999999999991</v>
      </c>
      <c r="L34" s="47">
        <f t="shared" si="9"/>
        <v>0.09473684210526076</v>
      </c>
      <c r="N34" s="44">
        <f t="shared" si="15"/>
        <v>3.0631578947368325</v>
      </c>
      <c r="O34" s="90">
        <f>COUNTIF(M$19:M34,"*")</f>
        <v>1</v>
      </c>
      <c r="P34" s="48">
        <f t="shared" si="12"/>
      </c>
      <c r="Q34" s="48">
        <f t="shared" si="12"/>
      </c>
      <c r="R34" s="48">
        <f t="shared" si="12"/>
      </c>
      <c r="S34" s="48">
        <f t="shared" si="12"/>
      </c>
      <c r="T34" s="48">
        <f t="shared" si="12"/>
      </c>
      <c r="U34" s="48" t="str">
        <f t="shared" si="12"/>
        <v>ggg</v>
      </c>
      <c r="V34" s="48">
        <f t="shared" si="12"/>
      </c>
      <c r="W34" s="48">
        <f t="shared" si="12"/>
      </c>
      <c r="X34" s="48">
        <f t="shared" si="12"/>
      </c>
      <c r="Y34" s="48">
        <f t="shared" si="12"/>
      </c>
      <c r="Z34" s="48">
        <f t="shared" si="13"/>
      </c>
      <c r="AA34" s="48">
        <f t="shared" si="13"/>
      </c>
      <c r="AB34" s="48">
        <f t="shared" si="13"/>
      </c>
      <c r="AC34" s="48">
        <f t="shared" si="13"/>
      </c>
      <c r="AD34" s="48">
        <f t="shared" si="13"/>
      </c>
      <c r="AE34" s="48">
        <f t="shared" si="13"/>
      </c>
      <c r="AF34" s="48">
        <f t="shared" si="13"/>
      </c>
      <c r="AG34" s="48">
        <f t="shared" si="13"/>
      </c>
      <c r="AH34" s="48">
        <f t="shared" si="13"/>
      </c>
      <c r="AI34" s="48">
        <f t="shared" si="13"/>
      </c>
      <c r="AJ34" s="48">
        <f t="shared" si="13"/>
      </c>
      <c r="AK34" s="48">
        <f t="shared" si="13"/>
      </c>
    </row>
    <row r="35" spans="1:37" ht="15.75" outlineLevel="1">
      <c r="A35" s="41" t="s">
        <v>139</v>
      </c>
      <c r="B35" s="50">
        <v>542.3</v>
      </c>
      <c r="C35" s="43">
        <f t="shared" si="5"/>
        <v>542.3</v>
      </c>
      <c r="D35" s="41" t="s">
        <v>140</v>
      </c>
      <c r="E35" s="41" t="s">
        <v>62</v>
      </c>
      <c r="F35" s="41"/>
      <c r="G35" s="41"/>
      <c r="I35" s="41">
        <f t="shared" si="2"/>
        <v>0</v>
      </c>
      <c r="J35" s="45">
        <f t="shared" si="14"/>
        <v>4.400000000000091</v>
      </c>
      <c r="K35" s="58">
        <f t="shared" si="16"/>
        <v>33.5</v>
      </c>
      <c r="L35" s="47">
        <f t="shared" si="9"/>
        <v>0.4631578947368517</v>
      </c>
      <c r="N35" s="44">
        <f t="shared" si="15"/>
        <v>3.526315789473684</v>
      </c>
      <c r="O35" s="90">
        <f>COUNTIF(M$19:M35,"*")</f>
        <v>1</v>
      </c>
      <c r="P35" s="48">
        <f t="shared" si="12"/>
      </c>
      <c r="Q35" s="48">
        <f t="shared" si="12"/>
      </c>
      <c r="R35" s="48">
        <f t="shared" si="12"/>
      </c>
      <c r="S35" s="48">
        <f t="shared" si="12"/>
      </c>
      <c r="T35" s="48">
        <f t="shared" si="12"/>
      </c>
      <c r="U35" s="48" t="str">
        <f t="shared" si="12"/>
        <v>ggg</v>
      </c>
      <c r="V35" s="48">
        <f t="shared" si="12"/>
      </c>
      <c r="W35" s="48">
        <f t="shared" si="12"/>
      </c>
      <c r="X35" s="48">
        <f t="shared" si="12"/>
      </c>
      <c r="Y35" s="48">
        <f t="shared" si="12"/>
      </c>
      <c r="Z35" s="48">
        <f t="shared" si="13"/>
      </c>
      <c r="AA35" s="48">
        <f t="shared" si="13"/>
      </c>
      <c r="AB35" s="48">
        <f t="shared" si="13"/>
      </c>
      <c r="AC35" s="48">
        <f t="shared" si="13"/>
      </c>
      <c r="AD35" s="48">
        <f t="shared" si="13"/>
      </c>
      <c r="AE35" s="48">
        <f t="shared" si="13"/>
      </c>
      <c r="AF35" s="48">
        <f t="shared" si="13"/>
      </c>
      <c r="AG35" s="48">
        <f t="shared" si="13"/>
      </c>
      <c r="AH35" s="48">
        <f t="shared" si="13"/>
      </c>
      <c r="AI35" s="48">
        <f t="shared" si="13"/>
      </c>
      <c r="AJ35" s="48">
        <f t="shared" si="13"/>
      </c>
      <c r="AK35" s="48">
        <f t="shared" si="13"/>
      </c>
    </row>
    <row r="36" spans="1:37" ht="15.75" outlineLevel="1">
      <c r="A36" s="41" t="s">
        <v>138</v>
      </c>
      <c r="B36" s="50">
        <v>541.6</v>
      </c>
      <c r="C36" s="43">
        <f t="shared" si="5"/>
        <v>541.6</v>
      </c>
      <c r="D36" s="41"/>
      <c r="E36" s="41"/>
      <c r="F36" s="41"/>
      <c r="G36" s="41"/>
      <c r="I36" s="41">
        <f t="shared" si="2"/>
        <v>0</v>
      </c>
      <c r="J36" s="45">
        <f t="shared" si="14"/>
        <v>0.6999999999999318</v>
      </c>
      <c r="K36" s="58">
        <f t="shared" si="16"/>
        <v>34.19999999999993</v>
      </c>
      <c r="L36" s="47">
        <f t="shared" si="9"/>
        <v>0.07368421052630861</v>
      </c>
      <c r="N36" s="44">
        <f t="shared" si="15"/>
        <v>3.5999999999999925</v>
      </c>
      <c r="O36" s="90">
        <f>COUNTIF(M$19:M36,"*")</f>
        <v>1</v>
      </c>
      <c r="P36" s="48">
        <f t="shared" si="12"/>
      </c>
      <c r="Q36" s="48">
        <f t="shared" si="12"/>
      </c>
      <c r="R36" s="48">
        <f t="shared" si="12"/>
      </c>
      <c r="S36" s="48">
        <f t="shared" si="12"/>
      </c>
      <c r="T36" s="48">
        <f t="shared" si="12"/>
      </c>
      <c r="U36" s="48" t="str">
        <f t="shared" si="12"/>
        <v>ggg</v>
      </c>
      <c r="V36" s="48">
        <f t="shared" si="12"/>
      </c>
      <c r="W36" s="48">
        <f t="shared" si="12"/>
      </c>
      <c r="X36" s="48">
        <f t="shared" si="12"/>
      </c>
      <c r="Y36" s="48">
        <f t="shared" si="12"/>
      </c>
      <c r="Z36" s="48">
        <f t="shared" si="13"/>
      </c>
      <c r="AA36" s="48">
        <f t="shared" si="13"/>
      </c>
      <c r="AB36" s="48">
        <f t="shared" si="13"/>
      </c>
      <c r="AC36" s="48">
        <f t="shared" si="13"/>
      </c>
      <c r="AD36" s="48">
        <f t="shared" si="13"/>
      </c>
      <c r="AE36" s="48">
        <f t="shared" si="13"/>
      </c>
      <c r="AF36" s="48">
        <f t="shared" si="13"/>
      </c>
      <c r="AG36" s="48">
        <f t="shared" si="13"/>
      </c>
      <c r="AH36" s="48">
        <f t="shared" si="13"/>
      </c>
      <c r="AI36" s="48">
        <f t="shared" si="13"/>
      </c>
      <c r="AJ36" s="48">
        <f t="shared" si="13"/>
      </c>
      <c r="AK36" s="48">
        <f t="shared" si="13"/>
      </c>
    </row>
    <row r="37" spans="1:37" ht="15.75" outlineLevel="1">
      <c r="A37" s="41" t="s">
        <v>136</v>
      </c>
      <c r="B37" s="50">
        <v>540</v>
      </c>
      <c r="C37" s="43">
        <f t="shared" si="5"/>
        <v>540</v>
      </c>
      <c r="D37" s="41" t="s">
        <v>137</v>
      </c>
      <c r="E37" s="41" t="s">
        <v>62</v>
      </c>
      <c r="F37" s="41" t="s">
        <v>178</v>
      </c>
      <c r="G37" s="41"/>
      <c r="I37" s="41">
        <f t="shared" si="2"/>
        <v>0</v>
      </c>
      <c r="J37" s="45">
        <f t="shared" si="14"/>
        <v>1.6000000000000227</v>
      </c>
      <c r="K37" s="58">
        <f t="shared" si="16"/>
        <v>35.799999999999955</v>
      </c>
      <c r="L37" s="47">
        <f t="shared" si="9"/>
        <v>0.16842105263158133</v>
      </c>
      <c r="N37" s="44">
        <f t="shared" si="15"/>
        <v>3.768421052631574</v>
      </c>
      <c r="O37" s="90">
        <f>COUNTIF(M$19:M37,"*")</f>
        <v>1</v>
      </c>
      <c r="P37" s="48">
        <f aca="true" t="shared" si="17" ref="P37:Y46">IF(($O37)=P$6,"ggg","")</f>
      </c>
      <c r="Q37" s="48">
        <f t="shared" si="17"/>
      </c>
      <c r="R37" s="48">
        <f t="shared" si="17"/>
      </c>
      <c r="S37" s="48">
        <f t="shared" si="17"/>
      </c>
      <c r="T37" s="48">
        <f t="shared" si="17"/>
      </c>
      <c r="U37" s="48" t="str">
        <f t="shared" si="17"/>
        <v>ggg</v>
      </c>
      <c r="V37" s="48">
        <f t="shared" si="17"/>
      </c>
      <c r="W37" s="48">
        <f t="shared" si="17"/>
      </c>
      <c r="X37" s="48">
        <f t="shared" si="17"/>
      </c>
      <c r="Y37" s="48">
        <f t="shared" si="17"/>
      </c>
      <c r="Z37" s="48">
        <f aca="true" t="shared" si="18" ref="Z37:AK46">IF(($O37)=Z$6,"ggg","")</f>
      </c>
      <c r="AA37" s="48">
        <f t="shared" si="18"/>
      </c>
      <c r="AB37" s="48">
        <f t="shared" si="18"/>
      </c>
      <c r="AC37" s="48">
        <f t="shared" si="18"/>
      </c>
      <c r="AD37" s="48">
        <f t="shared" si="18"/>
      </c>
      <c r="AE37" s="48">
        <f t="shared" si="18"/>
      </c>
      <c r="AF37" s="48">
        <f t="shared" si="18"/>
      </c>
      <c r="AG37" s="48">
        <f t="shared" si="18"/>
      </c>
      <c r="AH37" s="48">
        <f t="shared" si="18"/>
      </c>
      <c r="AI37" s="48">
        <f t="shared" si="18"/>
      </c>
      <c r="AJ37" s="48">
        <f t="shared" si="18"/>
      </c>
      <c r="AK37" s="48">
        <f t="shared" si="18"/>
      </c>
    </row>
    <row r="38" spans="1:37" ht="15.75" outlineLevel="1">
      <c r="A38" s="41" t="s">
        <v>135</v>
      </c>
      <c r="B38" s="50">
        <v>537.5</v>
      </c>
      <c r="C38" s="43">
        <f t="shared" si="5"/>
        <v>537.5</v>
      </c>
      <c r="D38" s="41"/>
      <c r="E38" s="41"/>
      <c r="F38" s="41"/>
      <c r="G38" s="41"/>
      <c r="I38" s="41">
        <f t="shared" si="2"/>
        <v>0</v>
      </c>
      <c r="J38" s="45">
        <f t="shared" si="14"/>
        <v>2.5</v>
      </c>
      <c r="K38" s="58">
        <f t="shared" si="16"/>
        <v>38.299999999999955</v>
      </c>
      <c r="L38" s="47">
        <f t="shared" si="9"/>
        <v>0.2631578947368421</v>
      </c>
      <c r="N38" s="44">
        <f t="shared" si="15"/>
        <v>4.031578947368416</v>
      </c>
      <c r="O38" s="90">
        <f>COUNTIF(M$19:M38,"*")</f>
        <v>1</v>
      </c>
      <c r="P38" s="48">
        <f t="shared" si="17"/>
      </c>
      <c r="Q38" s="48">
        <f t="shared" si="17"/>
      </c>
      <c r="R38" s="48">
        <f t="shared" si="17"/>
      </c>
      <c r="S38" s="48">
        <f t="shared" si="17"/>
      </c>
      <c r="T38" s="48">
        <f t="shared" si="17"/>
      </c>
      <c r="U38" s="48" t="str">
        <f t="shared" si="17"/>
        <v>ggg</v>
      </c>
      <c r="V38" s="48">
        <f t="shared" si="17"/>
      </c>
      <c r="W38" s="48">
        <f t="shared" si="17"/>
      </c>
      <c r="X38" s="48">
        <f t="shared" si="17"/>
      </c>
      <c r="Y38" s="48">
        <f t="shared" si="17"/>
      </c>
      <c r="Z38" s="48">
        <f t="shared" si="18"/>
      </c>
      <c r="AA38" s="48">
        <f t="shared" si="18"/>
      </c>
      <c r="AB38" s="48">
        <f t="shared" si="18"/>
      </c>
      <c r="AC38" s="48">
        <f t="shared" si="18"/>
      </c>
      <c r="AD38" s="48">
        <f t="shared" si="18"/>
      </c>
      <c r="AE38" s="48">
        <f t="shared" si="18"/>
      </c>
      <c r="AF38" s="48">
        <f t="shared" si="18"/>
      </c>
      <c r="AG38" s="48">
        <f t="shared" si="18"/>
      </c>
      <c r="AH38" s="48">
        <f t="shared" si="18"/>
      </c>
      <c r="AI38" s="48">
        <f t="shared" si="18"/>
      </c>
      <c r="AJ38" s="48">
        <f t="shared" si="18"/>
      </c>
      <c r="AK38" s="48">
        <f t="shared" si="18"/>
      </c>
    </row>
    <row r="39" spans="1:37" ht="15.75" outlineLevel="1">
      <c r="A39" s="51" t="s">
        <v>130</v>
      </c>
      <c r="B39" s="50">
        <v>532.3</v>
      </c>
      <c r="C39" s="43">
        <f aca="true" t="shared" si="19" ref="C39:C58">B39-B38+C38</f>
        <v>532.3</v>
      </c>
      <c r="D39" s="41" t="s">
        <v>131</v>
      </c>
      <c r="E39" s="41" t="s">
        <v>62</v>
      </c>
      <c r="F39" s="41"/>
      <c r="G39" s="41"/>
      <c r="I39" s="41">
        <f aca="true" t="shared" si="20" ref="I39:I70">IF(G39="L&amp;D",0.75,0)</f>
        <v>0</v>
      </c>
      <c r="J39" s="45">
        <f t="shared" si="14"/>
        <v>5.2000000000000455</v>
      </c>
      <c r="K39" s="58">
        <f t="shared" si="16"/>
        <v>43.5</v>
      </c>
      <c r="L39" s="47">
        <f t="shared" si="9"/>
        <v>0.5473684210526364</v>
      </c>
      <c r="N39" s="44">
        <f t="shared" si="15"/>
        <v>4.578947368421053</v>
      </c>
      <c r="O39" s="90">
        <f>COUNTIF(M$19:M39,"*")</f>
        <v>1</v>
      </c>
      <c r="P39" s="48">
        <f t="shared" si="17"/>
      </c>
      <c r="Q39" s="48">
        <f t="shared" si="17"/>
      </c>
      <c r="R39" s="48">
        <f t="shared" si="17"/>
      </c>
      <c r="S39" s="48">
        <f t="shared" si="17"/>
      </c>
      <c r="T39" s="48">
        <f t="shared" si="17"/>
      </c>
      <c r="U39" s="48" t="str">
        <f t="shared" si="17"/>
        <v>ggg</v>
      </c>
      <c r="V39" s="48">
        <f t="shared" si="17"/>
      </c>
      <c r="W39" s="48">
        <f t="shared" si="17"/>
      </c>
      <c r="X39" s="48">
        <f t="shared" si="17"/>
      </c>
      <c r="Y39" s="48">
        <f t="shared" si="17"/>
      </c>
      <c r="Z39" s="48">
        <f t="shared" si="18"/>
      </c>
      <c r="AA39" s="48">
        <f t="shared" si="18"/>
      </c>
      <c r="AB39" s="48">
        <f t="shared" si="18"/>
      </c>
      <c r="AC39" s="48">
        <f t="shared" si="18"/>
      </c>
      <c r="AD39" s="48">
        <f t="shared" si="18"/>
      </c>
      <c r="AE39" s="48">
        <f t="shared" si="18"/>
      </c>
      <c r="AF39" s="48">
        <f t="shared" si="18"/>
      </c>
      <c r="AG39" s="48">
        <f t="shared" si="18"/>
      </c>
      <c r="AH39" s="48">
        <f t="shared" si="18"/>
      </c>
      <c r="AI39" s="48">
        <f t="shared" si="18"/>
      </c>
      <c r="AJ39" s="48">
        <f t="shared" si="18"/>
      </c>
      <c r="AK39" s="48">
        <f t="shared" si="18"/>
      </c>
    </row>
    <row r="40" spans="1:37" ht="15.75" outlineLevel="1">
      <c r="A40" s="51" t="s">
        <v>132</v>
      </c>
      <c r="B40" s="50">
        <v>532.3</v>
      </c>
      <c r="C40" s="43">
        <f t="shared" si="19"/>
        <v>532.3</v>
      </c>
      <c r="D40" s="41" t="s">
        <v>133</v>
      </c>
      <c r="E40" s="41" t="s">
        <v>134</v>
      </c>
      <c r="F40" s="41" t="s">
        <v>134</v>
      </c>
      <c r="G40" s="41"/>
      <c r="I40" s="41">
        <f t="shared" si="20"/>
        <v>0</v>
      </c>
      <c r="J40" s="45">
        <f t="shared" si="14"/>
        <v>0</v>
      </c>
      <c r="K40" s="58">
        <f t="shared" si="16"/>
        <v>43.5</v>
      </c>
      <c r="L40" s="47">
        <f t="shared" si="9"/>
        <v>0</v>
      </c>
      <c r="N40" s="44">
        <f t="shared" si="15"/>
        <v>4.578947368421053</v>
      </c>
      <c r="O40" s="90">
        <f>COUNTIF(M$19:M40,"*")</f>
        <v>1</v>
      </c>
      <c r="P40" s="48">
        <f t="shared" si="17"/>
      </c>
      <c r="Q40" s="48">
        <f t="shared" si="17"/>
      </c>
      <c r="R40" s="48">
        <f t="shared" si="17"/>
      </c>
      <c r="S40" s="48">
        <f t="shared" si="17"/>
      </c>
      <c r="T40" s="48">
        <f t="shared" si="17"/>
      </c>
      <c r="U40" s="48" t="str">
        <f t="shared" si="17"/>
        <v>ggg</v>
      </c>
      <c r="V40" s="48">
        <f t="shared" si="17"/>
      </c>
      <c r="W40" s="48">
        <f t="shared" si="17"/>
      </c>
      <c r="X40" s="48">
        <f t="shared" si="17"/>
      </c>
      <c r="Y40" s="48">
        <f t="shared" si="17"/>
      </c>
      <c r="Z40" s="48">
        <f t="shared" si="18"/>
      </c>
      <c r="AA40" s="48">
        <f t="shared" si="18"/>
      </c>
      <c r="AB40" s="48">
        <f t="shared" si="18"/>
      </c>
      <c r="AC40" s="48">
        <f t="shared" si="18"/>
      </c>
      <c r="AD40" s="48">
        <f t="shared" si="18"/>
      </c>
      <c r="AE40" s="48">
        <f t="shared" si="18"/>
      </c>
      <c r="AF40" s="48">
        <f t="shared" si="18"/>
      </c>
      <c r="AG40" s="48">
        <f t="shared" si="18"/>
      </c>
      <c r="AH40" s="48">
        <f t="shared" si="18"/>
      </c>
      <c r="AI40" s="48">
        <f t="shared" si="18"/>
      </c>
      <c r="AJ40" s="48">
        <f t="shared" si="18"/>
      </c>
      <c r="AK40" s="48">
        <f t="shared" si="18"/>
      </c>
    </row>
    <row r="41" spans="1:37" ht="15.75" outlineLevel="1">
      <c r="A41" s="51" t="s">
        <v>63</v>
      </c>
      <c r="B41" s="50">
        <v>532.3</v>
      </c>
      <c r="C41" s="43">
        <f t="shared" si="19"/>
        <v>532.3</v>
      </c>
      <c r="D41" s="41"/>
      <c r="E41" s="41"/>
      <c r="F41" s="41"/>
      <c r="G41" s="41"/>
      <c r="I41" s="41">
        <f t="shared" si="20"/>
        <v>0</v>
      </c>
      <c r="J41" s="45">
        <f t="shared" si="14"/>
        <v>0</v>
      </c>
      <c r="K41" s="58">
        <f t="shared" si="16"/>
        <v>43.5</v>
      </c>
      <c r="L41" s="47">
        <f t="shared" si="9"/>
        <v>0</v>
      </c>
      <c r="N41" s="44">
        <f t="shared" si="15"/>
        <v>4.578947368421053</v>
      </c>
      <c r="O41" s="90">
        <f>COUNTIF(M$19:M41,"*")</f>
        <v>1</v>
      </c>
      <c r="P41" s="48">
        <f t="shared" si="17"/>
      </c>
      <c r="Q41" s="48">
        <f t="shared" si="17"/>
      </c>
      <c r="R41" s="48">
        <f t="shared" si="17"/>
      </c>
      <c r="S41" s="48">
        <f t="shared" si="17"/>
      </c>
      <c r="T41" s="48">
        <f t="shared" si="17"/>
      </c>
      <c r="U41" s="48" t="str">
        <f t="shared" si="17"/>
        <v>ggg</v>
      </c>
      <c r="V41" s="48">
        <f t="shared" si="17"/>
      </c>
      <c r="W41" s="48">
        <f t="shared" si="17"/>
      </c>
      <c r="X41" s="48">
        <f t="shared" si="17"/>
      </c>
      <c r="Y41" s="48">
        <f t="shared" si="17"/>
      </c>
      <c r="Z41" s="48">
        <f t="shared" si="18"/>
      </c>
      <c r="AA41" s="48">
        <f t="shared" si="18"/>
      </c>
      <c r="AB41" s="48">
        <f t="shared" si="18"/>
      </c>
      <c r="AC41" s="48">
        <f t="shared" si="18"/>
      </c>
      <c r="AD41" s="48">
        <f t="shared" si="18"/>
      </c>
      <c r="AE41" s="48">
        <f t="shared" si="18"/>
      </c>
      <c r="AF41" s="48">
        <f t="shared" si="18"/>
      </c>
      <c r="AG41" s="48">
        <f t="shared" si="18"/>
      </c>
      <c r="AH41" s="48">
        <f t="shared" si="18"/>
      </c>
      <c r="AI41" s="48">
        <f t="shared" si="18"/>
      </c>
      <c r="AJ41" s="48">
        <f t="shared" si="18"/>
      </c>
      <c r="AK41" s="48">
        <f t="shared" si="18"/>
      </c>
    </row>
    <row r="42" spans="1:37" ht="15.75" outlineLevel="1">
      <c r="A42" s="41" t="s">
        <v>129</v>
      </c>
      <c r="B42" s="50">
        <v>531</v>
      </c>
      <c r="C42" s="43">
        <f t="shared" si="19"/>
        <v>531</v>
      </c>
      <c r="D42" s="41"/>
      <c r="E42" s="41"/>
      <c r="F42" s="41"/>
      <c r="G42" s="41"/>
      <c r="I42" s="41">
        <f t="shared" si="20"/>
        <v>0</v>
      </c>
      <c r="J42" s="45">
        <f t="shared" si="14"/>
        <v>1.2999999999999545</v>
      </c>
      <c r="K42" s="58">
        <f t="shared" si="16"/>
        <v>44.799999999999955</v>
      </c>
      <c r="L42" s="47">
        <f t="shared" si="9"/>
        <v>0.1368421052631531</v>
      </c>
      <c r="M42" s="46" t="s">
        <v>193</v>
      </c>
      <c r="N42" s="44">
        <f t="shared" si="15"/>
        <v>4.7157894736842065</v>
      </c>
      <c r="O42" s="90">
        <f>COUNTIF(M$19:M42,"*")</f>
        <v>2</v>
      </c>
      <c r="P42" s="48">
        <f t="shared" si="17"/>
      </c>
      <c r="Q42" s="48">
        <f t="shared" si="17"/>
      </c>
      <c r="R42" s="48">
        <f t="shared" si="17"/>
      </c>
      <c r="S42" s="48">
        <f t="shared" si="17"/>
      </c>
      <c r="T42" s="48">
        <f t="shared" si="17"/>
      </c>
      <c r="U42" s="48">
        <f t="shared" si="17"/>
      </c>
      <c r="V42" s="48" t="str">
        <f t="shared" si="17"/>
        <v>ggg</v>
      </c>
      <c r="W42" s="48">
        <f t="shared" si="17"/>
      </c>
      <c r="X42" s="48">
        <f t="shared" si="17"/>
      </c>
      <c r="Y42" s="48">
        <f t="shared" si="17"/>
      </c>
      <c r="Z42" s="48">
        <f t="shared" si="18"/>
      </c>
      <c r="AA42" s="48">
        <f t="shared" si="18"/>
      </c>
      <c r="AB42" s="48">
        <f t="shared" si="18"/>
      </c>
      <c r="AC42" s="48">
        <f t="shared" si="18"/>
      </c>
      <c r="AD42" s="48">
        <f t="shared" si="18"/>
      </c>
      <c r="AE42" s="48">
        <f t="shared" si="18"/>
      </c>
      <c r="AF42" s="48">
        <f t="shared" si="18"/>
      </c>
      <c r="AG42" s="48">
        <f t="shared" si="18"/>
      </c>
      <c r="AH42" s="48">
        <f t="shared" si="18"/>
      </c>
      <c r="AI42" s="48">
        <f t="shared" si="18"/>
      </c>
      <c r="AJ42" s="48">
        <f t="shared" si="18"/>
      </c>
      <c r="AK42" s="48">
        <f t="shared" si="18"/>
      </c>
    </row>
    <row r="43" spans="1:37" ht="15.75" outlineLevel="1">
      <c r="A43" s="41" t="s">
        <v>127</v>
      </c>
      <c r="B43" s="50">
        <v>530.4</v>
      </c>
      <c r="C43" s="43">
        <f t="shared" si="19"/>
        <v>530.4</v>
      </c>
      <c r="D43" s="41" t="s">
        <v>128</v>
      </c>
      <c r="E43" s="41" t="s">
        <v>62</v>
      </c>
      <c r="F43" s="41"/>
      <c r="G43" s="41"/>
      <c r="I43" s="41">
        <f t="shared" si="20"/>
        <v>0</v>
      </c>
      <c r="J43" s="45">
        <f t="shared" si="14"/>
        <v>0.6000000000000227</v>
      </c>
      <c r="K43" s="58">
        <f t="shared" si="16"/>
        <v>0.6000000000000227</v>
      </c>
      <c r="L43" s="47">
        <f t="shared" si="9"/>
        <v>0.0631578947368445</v>
      </c>
      <c r="N43" s="44">
        <f t="shared" si="15"/>
        <v>0.0631578947368445</v>
      </c>
      <c r="O43" s="90">
        <f>COUNTIF(M$19:M43,"*")</f>
        <v>2</v>
      </c>
      <c r="P43" s="48">
        <f t="shared" si="17"/>
      </c>
      <c r="Q43" s="48">
        <f t="shared" si="17"/>
      </c>
      <c r="R43" s="48">
        <f t="shared" si="17"/>
      </c>
      <c r="S43" s="48">
        <f t="shared" si="17"/>
      </c>
      <c r="T43" s="48">
        <f t="shared" si="17"/>
      </c>
      <c r="U43" s="48">
        <f t="shared" si="17"/>
      </c>
      <c r="V43" s="48" t="str">
        <f t="shared" si="17"/>
        <v>ggg</v>
      </c>
      <c r="W43" s="48">
        <f t="shared" si="17"/>
      </c>
      <c r="X43" s="48">
        <f t="shared" si="17"/>
      </c>
      <c r="Y43" s="48">
        <f t="shared" si="17"/>
      </c>
      <c r="Z43" s="48">
        <f t="shared" si="18"/>
      </c>
      <c r="AA43" s="48">
        <f t="shared" si="18"/>
      </c>
      <c r="AB43" s="48">
        <f t="shared" si="18"/>
      </c>
      <c r="AC43" s="48">
        <f t="shared" si="18"/>
      </c>
      <c r="AD43" s="48">
        <f t="shared" si="18"/>
      </c>
      <c r="AE43" s="48">
        <f t="shared" si="18"/>
      </c>
      <c r="AF43" s="48">
        <f t="shared" si="18"/>
      </c>
      <c r="AG43" s="48">
        <f t="shared" si="18"/>
      </c>
      <c r="AH43" s="48">
        <f t="shared" si="18"/>
      </c>
      <c r="AI43" s="48">
        <f t="shared" si="18"/>
      </c>
      <c r="AJ43" s="48">
        <f t="shared" si="18"/>
      </c>
      <c r="AK43" s="48">
        <f t="shared" si="18"/>
      </c>
    </row>
    <row r="44" spans="1:37" ht="15.75" outlineLevel="1">
      <c r="A44" s="41" t="s">
        <v>63</v>
      </c>
      <c r="B44" s="50">
        <v>530.4</v>
      </c>
      <c r="C44" s="43">
        <f t="shared" si="19"/>
        <v>530.4</v>
      </c>
      <c r="D44" s="41"/>
      <c r="E44" s="41"/>
      <c r="F44" s="41"/>
      <c r="G44" s="41"/>
      <c r="I44" s="41">
        <f t="shared" si="20"/>
        <v>0</v>
      </c>
      <c r="J44" s="45">
        <f t="shared" si="14"/>
        <v>0</v>
      </c>
      <c r="K44" s="58">
        <f t="shared" si="16"/>
        <v>0.6000000000000227</v>
      </c>
      <c r="L44" s="47">
        <f t="shared" si="9"/>
        <v>0</v>
      </c>
      <c r="N44" s="44">
        <f t="shared" si="15"/>
        <v>0.0631578947368445</v>
      </c>
      <c r="O44" s="90">
        <f>COUNTIF(M$19:M44,"*")</f>
        <v>2</v>
      </c>
      <c r="P44" s="48">
        <f t="shared" si="17"/>
      </c>
      <c r="Q44" s="48">
        <f t="shared" si="17"/>
      </c>
      <c r="R44" s="48">
        <f t="shared" si="17"/>
      </c>
      <c r="S44" s="48">
        <f t="shared" si="17"/>
      </c>
      <c r="T44" s="48">
        <f t="shared" si="17"/>
      </c>
      <c r="U44" s="48">
        <f t="shared" si="17"/>
      </c>
      <c r="V44" s="48" t="str">
        <f t="shared" si="17"/>
        <v>ggg</v>
      </c>
      <c r="W44" s="48">
        <f t="shared" si="17"/>
      </c>
      <c r="X44" s="48">
        <f t="shared" si="17"/>
      </c>
      <c r="Y44" s="48">
        <f t="shared" si="17"/>
      </c>
      <c r="Z44" s="48">
        <f t="shared" si="18"/>
      </c>
      <c r="AA44" s="48">
        <f t="shared" si="18"/>
      </c>
      <c r="AB44" s="48">
        <f t="shared" si="18"/>
      </c>
      <c r="AC44" s="48">
        <f t="shared" si="18"/>
      </c>
      <c r="AD44" s="48">
        <f t="shared" si="18"/>
      </c>
      <c r="AE44" s="48">
        <f t="shared" si="18"/>
      </c>
      <c r="AF44" s="48">
        <f t="shared" si="18"/>
      </c>
      <c r="AG44" s="48">
        <f t="shared" si="18"/>
      </c>
      <c r="AH44" s="48">
        <f t="shared" si="18"/>
      </c>
      <c r="AI44" s="48">
        <f t="shared" si="18"/>
      </c>
      <c r="AJ44" s="48">
        <f t="shared" si="18"/>
      </c>
      <c r="AK44" s="48">
        <f t="shared" si="18"/>
      </c>
    </row>
    <row r="45" spans="1:37" ht="15.75" outlineLevel="1">
      <c r="A45" s="41" t="s">
        <v>125</v>
      </c>
      <c r="B45" s="50">
        <v>529.9</v>
      </c>
      <c r="C45" s="43">
        <f t="shared" si="19"/>
        <v>529.9</v>
      </c>
      <c r="D45" s="41" t="s">
        <v>126</v>
      </c>
      <c r="E45" s="41"/>
      <c r="F45" s="41"/>
      <c r="G45" s="41" t="s">
        <v>192</v>
      </c>
      <c r="H45" s="44">
        <f>B45-B31</f>
        <v>-18.300000000000068</v>
      </c>
      <c r="I45" s="41">
        <f t="shared" si="20"/>
        <v>0.75</v>
      </c>
      <c r="J45" s="45">
        <f t="shared" si="14"/>
        <v>0.5</v>
      </c>
      <c r="K45" s="58">
        <f t="shared" si="16"/>
        <v>1.1000000000000227</v>
      </c>
      <c r="L45" s="47">
        <f t="shared" si="9"/>
        <v>0.05263157894736842</v>
      </c>
      <c r="N45" s="44">
        <f t="shared" si="15"/>
        <v>0.11578947368421291</v>
      </c>
      <c r="O45" s="90">
        <f>COUNTIF(M$19:M45,"*")</f>
        <v>2</v>
      </c>
      <c r="P45" s="48">
        <f t="shared" si="17"/>
      </c>
      <c r="Q45" s="48">
        <f t="shared" si="17"/>
      </c>
      <c r="R45" s="48">
        <f t="shared" si="17"/>
      </c>
      <c r="S45" s="48">
        <f t="shared" si="17"/>
      </c>
      <c r="T45" s="48">
        <f t="shared" si="17"/>
      </c>
      <c r="U45" s="48">
        <f t="shared" si="17"/>
      </c>
      <c r="V45" s="48" t="str">
        <f t="shared" si="17"/>
        <v>ggg</v>
      </c>
      <c r="W45" s="48">
        <f t="shared" si="17"/>
      </c>
      <c r="X45" s="48">
        <f t="shared" si="17"/>
      </c>
      <c r="Y45" s="48">
        <f t="shared" si="17"/>
      </c>
      <c r="Z45" s="48">
        <f t="shared" si="18"/>
      </c>
      <c r="AA45" s="48">
        <f t="shared" si="18"/>
      </c>
      <c r="AB45" s="48">
        <f t="shared" si="18"/>
      </c>
      <c r="AC45" s="48">
        <f t="shared" si="18"/>
      </c>
      <c r="AD45" s="48">
        <f t="shared" si="18"/>
      </c>
      <c r="AE45" s="48">
        <f t="shared" si="18"/>
      </c>
      <c r="AF45" s="48">
        <f t="shared" si="18"/>
      </c>
      <c r="AG45" s="48">
        <f t="shared" si="18"/>
      </c>
      <c r="AH45" s="48">
        <f t="shared" si="18"/>
      </c>
      <c r="AI45" s="48">
        <f t="shared" si="18"/>
      </c>
      <c r="AJ45" s="48">
        <f t="shared" si="18"/>
      </c>
      <c r="AK45" s="48">
        <f t="shared" si="18"/>
      </c>
    </row>
    <row r="46" spans="1:37" ht="30" outlineLevel="1">
      <c r="A46" s="41" t="s">
        <v>123</v>
      </c>
      <c r="B46" s="52">
        <v>504.4</v>
      </c>
      <c r="C46" s="43">
        <f t="shared" si="19"/>
        <v>504.4</v>
      </c>
      <c r="D46" s="41" t="s">
        <v>124</v>
      </c>
      <c r="E46" s="41" t="s">
        <v>62</v>
      </c>
      <c r="F46" s="41"/>
      <c r="G46" s="41"/>
      <c r="I46" s="41">
        <f t="shared" si="20"/>
        <v>0</v>
      </c>
      <c r="J46" s="45">
        <f t="shared" si="14"/>
        <v>25.5</v>
      </c>
      <c r="K46" s="58">
        <f t="shared" si="16"/>
        <v>26.600000000000023</v>
      </c>
      <c r="L46" s="47">
        <f t="shared" si="9"/>
        <v>3.4342105263157894</v>
      </c>
      <c r="N46" s="44">
        <f t="shared" si="15"/>
        <v>3.5500000000000025</v>
      </c>
      <c r="O46" s="90">
        <f>COUNTIF(M$19:M46,"*")</f>
        <v>2</v>
      </c>
      <c r="P46" s="48">
        <f t="shared" si="17"/>
      </c>
      <c r="Q46" s="48">
        <f t="shared" si="17"/>
      </c>
      <c r="R46" s="48">
        <f t="shared" si="17"/>
      </c>
      <c r="S46" s="48">
        <f t="shared" si="17"/>
      </c>
      <c r="T46" s="48">
        <f t="shared" si="17"/>
      </c>
      <c r="U46" s="48">
        <f t="shared" si="17"/>
      </c>
      <c r="V46" s="48" t="str">
        <f t="shared" si="17"/>
        <v>ggg</v>
      </c>
      <c r="W46" s="48">
        <f t="shared" si="17"/>
      </c>
      <c r="X46" s="48">
        <f t="shared" si="17"/>
      </c>
      <c r="Y46" s="48">
        <f t="shared" si="17"/>
      </c>
      <c r="Z46" s="48">
        <f t="shared" si="18"/>
      </c>
      <c r="AA46" s="48">
        <f t="shared" si="18"/>
      </c>
      <c r="AB46" s="48">
        <f t="shared" si="18"/>
      </c>
      <c r="AC46" s="48">
        <f t="shared" si="18"/>
      </c>
      <c r="AD46" s="48">
        <f t="shared" si="18"/>
      </c>
      <c r="AE46" s="48">
        <f t="shared" si="18"/>
      </c>
      <c r="AF46" s="48">
        <f t="shared" si="18"/>
      </c>
      <c r="AG46" s="48">
        <f t="shared" si="18"/>
      </c>
      <c r="AH46" s="48">
        <f t="shared" si="18"/>
      </c>
      <c r="AI46" s="48">
        <f t="shared" si="18"/>
      </c>
      <c r="AJ46" s="48">
        <f t="shared" si="18"/>
      </c>
      <c r="AK46" s="48">
        <f t="shared" si="18"/>
      </c>
    </row>
    <row r="47" spans="1:37" ht="15.75" outlineLevel="1">
      <c r="A47" s="41" t="s">
        <v>119</v>
      </c>
      <c r="B47" s="52">
        <v>499.4</v>
      </c>
      <c r="C47" s="43">
        <f t="shared" si="19"/>
        <v>499.4</v>
      </c>
      <c r="D47" s="41"/>
      <c r="E47" s="41"/>
      <c r="F47" s="41"/>
      <c r="G47" s="41"/>
      <c r="I47" s="41">
        <f t="shared" si="20"/>
        <v>0</v>
      </c>
      <c r="J47" s="45">
        <f t="shared" si="14"/>
        <v>5</v>
      </c>
      <c r="K47" s="58">
        <f t="shared" si="16"/>
        <v>31.600000000000023</v>
      </c>
      <c r="L47" s="47">
        <f t="shared" si="9"/>
        <v>0.5263157894736842</v>
      </c>
      <c r="N47" s="44">
        <f t="shared" si="15"/>
        <v>4.076315789473687</v>
      </c>
      <c r="O47" s="90">
        <f>COUNTIF(M$19:M47,"*")</f>
        <v>2</v>
      </c>
      <c r="P47" s="48">
        <f aca="true" t="shared" si="21" ref="P47:Y56">IF(($O47)=P$6,"ggg","")</f>
      </c>
      <c r="Q47" s="48">
        <f t="shared" si="21"/>
      </c>
      <c r="R47" s="48">
        <f t="shared" si="21"/>
      </c>
      <c r="S47" s="48">
        <f t="shared" si="21"/>
      </c>
      <c r="T47" s="48">
        <f t="shared" si="21"/>
      </c>
      <c r="U47" s="48">
        <f t="shared" si="21"/>
      </c>
      <c r="V47" s="48" t="str">
        <f t="shared" si="21"/>
        <v>ggg</v>
      </c>
      <c r="W47" s="48">
        <f t="shared" si="21"/>
      </c>
      <c r="X47" s="48">
        <f t="shared" si="21"/>
      </c>
      <c r="Y47" s="48">
        <f t="shared" si="21"/>
      </c>
      <c r="Z47" s="48">
        <f aca="true" t="shared" si="22" ref="Z47:AK56">IF(($O47)=Z$6,"ggg","")</f>
      </c>
      <c r="AA47" s="48">
        <f t="shared" si="22"/>
      </c>
      <c r="AB47" s="48">
        <f t="shared" si="22"/>
      </c>
      <c r="AC47" s="48">
        <f t="shared" si="22"/>
      </c>
      <c r="AD47" s="48">
        <f t="shared" si="22"/>
      </c>
      <c r="AE47" s="48">
        <f t="shared" si="22"/>
      </c>
      <c r="AF47" s="48">
        <f t="shared" si="22"/>
      </c>
      <c r="AG47" s="48">
        <f t="shared" si="22"/>
      </c>
      <c r="AH47" s="48">
        <f t="shared" si="22"/>
      </c>
      <c r="AI47" s="48">
        <f t="shared" si="22"/>
      </c>
      <c r="AJ47" s="48">
        <f t="shared" si="22"/>
      </c>
      <c r="AK47" s="48">
        <f t="shared" si="22"/>
      </c>
    </row>
    <row r="48" spans="1:37" ht="30" outlineLevel="1">
      <c r="A48" s="41" t="s">
        <v>120</v>
      </c>
      <c r="B48" s="52">
        <v>499.4</v>
      </c>
      <c r="C48" s="43">
        <f t="shared" si="19"/>
        <v>499.4</v>
      </c>
      <c r="D48" s="41"/>
      <c r="E48" s="41"/>
      <c r="F48" s="41"/>
      <c r="G48" s="41"/>
      <c r="I48" s="41">
        <f t="shared" si="20"/>
        <v>0</v>
      </c>
      <c r="J48" s="45">
        <f t="shared" si="14"/>
        <v>0</v>
      </c>
      <c r="K48" s="58">
        <f t="shared" si="16"/>
        <v>31.600000000000023</v>
      </c>
      <c r="L48" s="47">
        <f t="shared" si="9"/>
        <v>0</v>
      </c>
      <c r="N48" s="44">
        <f t="shared" si="15"/>
        <v>4.076315789473687</v>
      </c>
      <c r="O48" s="90">
        <f>COUNTIF(M$19:M48,"*")</f>
        <v>2</v>
      </c>
      <c r="P48" s="48">
        <f t="shared" si="21"/>
      </c>
      <c r="Q48" s="48">
        <f t="shared" si="21"/>
      </c>
      <c r="R48" s="48">
        <f t="shared" si="21"/>
      </c>
      <c r="S48" s="48">
        <f t="shared" si="21"/>
      </c>
      <c r="T48" s="48">
        <f t="shared" si="21"/>
      </c>
      <c r="U48" s="48">
        <f t="shared" si="21"/>
      </c>
      <c r="V48" s="48" t="str">
        <f t="shared" si="21"/>
        <v>ggg</v>
      </c>
      <c r="W48" s="48">
        <f t="shared" si="21"/>
      </c>
      <c r="X48" s="48">
        <f t="shared" si="21"/>
      </c>
      <c r="Y48" s="48">
        <f t="shared" si="21"/>
      </c>
      <c r="Z48" s="48">
        <f t="shared" si="22"/>
      </c>
      <c r="AA48" s="48">
        <f t="shared" si="22"/>
      </c>
      <c r="AB48" s="48">
        <f t="shared" si="22"/>
      </c>
      <c r="AC48" s="48">
        <f t="shared" si="22"/>
      </c>
      <c r="AD48" s="48">
        <f t="shared" si="22"/>
      </c>
      <c r="AE48" s="48">
        <f t="shared" si="22"/>
      </c>
      <c r="AF48" s="48">
        <f t="shared" si="22"/>
      </c>
      <c r="AG48" s="48">
        <f t="shared" si="22"/>
      </c>
      <c r="AH48" s="48">
        <f t="shared" si="22"/>
      </c>
      <c r="AI48" s="48">
        <f t="shared" si="22"/>
      </c>
      <c r="AJ48" s="48">
        <f t="shared" si="22"/>
      </c>
      <c r="AK48" s="48">
        <f t="shared" si="22"/>
      </c>
    </row>
    <row r="49" spans="1:37" ht="30" outlineLevel="1">
      <c r="A49" s="41" t="s">
        <v>121</v>
      </c>
      <c r="B49" s="52">
        <v>499.4</v>
      </c>
      <c r="C49" s="43">
        <f t="shared" si="19"/>
        <v>499.4</v>
      </c>
      <c r="D49" s="45" t="s">
        <v>122</v>
      </c>
      <c r="E49" s="41"/>
      <c r="F49" s="41"/>
      <c r="G49" s="41"/>
      <c r="I49" s="41">
        <f t="shared" si="20"/>
        <v>0</v>
      </c>
      <c r="J49" s="45">
        <f t="shared" si="14"/>
        <v>0</v>
      </c>
      <c r="K49" s="58">
        <f t="shared" si="16"/>
        <v>31.600000000000023</v>
      </c>
      <c r="L49" s="47">
        <f t="shared" si="9"/>
        <v>0</v>
      </c>
      <c r="N49" s="44">
        <f t="shared" si="15"/>
        <v>4.076315789473687</v>
      </c>
      <c r="O49" s="90">
        <f>COUNTIF(M$19:M49,"*")</f>
        <v>2</v>
      </c>
      <c r="P49" s="48">
        <f t="shared" si="21"/>
      </c>
      <c r="Q49" s="48">
        <f t="shared" si="21"/>
      </c>
      <c r="R49" s="48">
        <f t="shared" si="21"/>
      </c>
      <c r="S49" s="48">
        <f t="shared" si="21"/>
      </c>
      <c r="T49" s="48">
        <f t="shared" si="21"/>
      </c>
      <c r="U49" s="48">
        <f t="shared" si="21"/>
      </c>
      <c r="V49" s="48" t="str">
        <f t="shared" si="21"/>
        <v>ggg</v>
      </c>
      <c r="W49" s="48">
        <f t="shared" si="21"/>
      </c>
      <c r="X49" s="48">
        <f t="shared" si="21"/>
      </c>
      <c r="Y49" s="48">
        <f t="shared" si="21"/>
      </c>
      <c r="Z49" s="48">
        <f t="shared" si="22"/>
      </c>
      <c r="AA49" s="48">
        <f t="shared" si="22"/>
      </c>
      <c r="AB49" s="48">
        <f t="shared" si="22"/>
      </c>
      <c r="AC49" s="48">
        <f t="shared" si="22"/>
      </c>
      <c r="AD49" s="48">
        <f t="shared" si="22"/>
      </c>
      <c r="AE49" s="48">
        <f t="shared" si="22"/>
      </c>
      <c r="AF49" s="48">
        <f t="shared" si="22"/>
      </c>
      <c r="AG49" s="48">
        <f t="shared" si="22"/>
      </c>
      <c r="AH49" s="48">
        <f t="shared" si="22"/>
      </c>
      <c r="AI49" s="48">
        <f t="shared" si="22"/>
      </c>
      <c r="AJ49" s="48">
        <f t="shared" si="22"/>
      </c>
      <c r="AK49" s="48">
        <f t="shared" si="22"/>
      </c>
    </row>
    <row r="50" spans="1:37" ht="15.75" outlineLevel="1">
      <c r="A50" s="41" t="s">
        <v>63</v>
      </c>
      <c r="B50" s="52">
        <v>498.1</v>
      </c>
      <c r="C50" s="43">
        <f t="shared" si="19"/>
        <v>498.1</v>
      </c>
      <c r="D50" s="41"/>
      <c r="E50" s="41"/>
      <c r="F50" s="41"/>
      <c r="G50" s="41"/>
      <c r="I50" s="41">
        <f t="shared" si="20"/>
        <v>0</v>
      </c>
      <c r="J50" s="45">
        <f t="shared" si="14"/>
        <v>1.2999999999999545</v>
      </c>
      <c r="K50" s="58">
        <f t="shared" si="16"/>
        <v>32.89999999999998</v>
      </c>
      <c r="L50" s="47">
        <f t="shared" si="9"/>
        <v>0.1368421052631531</v>
      </c>
      <c r="N50" s="44">
        <f t="shared" si="15"/>
        <v>4.21315789473684</v>
      </c>
      <c r="O50" s="90">
        <f>COUNTIF(M$19:M50,"*")</f>
        <v>2</v>
      </c>
      <c r="P50" s="48">
        <f t="shared" si="21"/>
      </c>
      <c r="Q50" s="48">
        <f t="shared" si="21"/>
      </c>
      <c r="R50" s="48">
        <f t="shared" si="21"/>
      </c>
      <c r="S50" s="48">
        <f t="shared" si="21"/>
      </c>
      <c r="T50" s="48">
        <f t="shared" si="21"/>
      </c>
      <c r="U50" s="48">
        <f t="shared" si="21"/>
      </c>
      <c r="V50" s="48" t="str">
        <f t="shared" si="21"/>
        <v>ggg</v>
      </c>
      <c r="W50" s="48">
        <f t="shared" si="21"/>
      </c>
      <c r="X50" s="48">
        <f t="shared" si="21"/>
      </c>
      <c r="Y50" s="48">
        <f t="shared" si="21"/>
      </c>
      <c r="Z50" s="48">
        <f t="shared" si="22"/>
      </c>
      <c r="AA50" s="48">
        <f t="shared" si="22"/>
      </c>
      <c r="AB50" s="48">
        <f t="shared" si="22"/>
      </c>
      <c r="AC50" s="48">
        <f t="shared" si="22"/>
      </c>
      <c r="AD50" s="48">
        <f t="shared" si="22"/>
      </c>
      <c r="AE50" s="48">
        <f t="shared" si="22"/>
      </c>
      <c r="AF50" s="48">
        <f t="shared" si="22"/>
      </c>
      <c r="AG50" s="48">
        <f t="shared" si="22"/>
      </c>
      <c r="AH50" s="48">
        <f t="shared" si="22"/>
      </c>
      <c r="AI50" s="48">
        <f t="shared" si="22"/>
      </c>
      <c r="AJ50" s="48">
        <f t="shared" si="22"/>
      </c>
      <c r="AK50" s="48">
        <f t="shared" si="22"/>
      </c>
    </row>
    <row r="51" spans="1:37" ht="15.75" outlineLevel="1">
      <c r="A51" s="41" t="s">
        <v>118</v>
      </c>
      <c r="B51" s="52">
        <v>494.7</v>
      </c>
      <c r="C51" s="43">
        <f t="shared" si="19"/>
        <v>494.7</v>
      </c>
      <c r="D51" s="41"/>
      <c r="E51" s="41"/>
      <c r="F51" s="41"/>
      <c r="G51" s="41"/>
      <c r="I51" s="41">
        <f t="shared" si="20"/>
        <v>0</v>
      </c>
      <c r="J51" s="45">
        <f t="shared" si="14"/>
        <v>3.400000000000034</v>
      </c>
      <c r="K51" s="58">
        <f t="shared" si="16"/>
        <v>36.30000000000001</v>
      </c>
      <c r="L51" s="47">
        <f aca="true" t="shared" si="23" ref="L51:L82">(J51)/$V$1+I50</f>
        <v>0.3578947368421089</v>
      </c>
      <c r="N51" s="44">
        <f t="shared" si="15"/>
        <v>4.571052631578949</v>
      </c>
      <c r="O51" s="90">
        <f>COUNTIF(M$19:M51,"*")</f>
        <v>2</v>
      </c>
      <c r="P51" s="48">
        <f t="shared" si="21"/>
      </c>
      <c r="Q51" s="48">
        <f t="shared" si="21"/>
      </c>
      <c r="R51" s="48">
        <f t="shared" si="21"/>
      </c>
      <c r="S51" s="48">
        <f t="shared" si="21"/>
      </c>
      <c r="T51" s="48">
        <f t="shared" si="21"/>
      </c>
      <c r="U51" s="48">
        <f t="shared" si="21"/>
      </c>
      <c r="V51" s="48" t="str">
        <f t="shared" si="21"/>
        <v>ggg</v>
      </c>
      <c r="W51" s="48">
        <f t="shared" si="21"/>
      </c>
      <c r="X51" s="48">
        <f t="shared" si="21"/>
      </c>
      <c r="Y51" s="48">
        <f t="shared" si="21"/>
      </c>
      <c r="Z51" s="48">
        <f t="shared" si="22"/>
      </c>
      <c r="AA51" s="48">
        <f t="shared" si="22"/>
      </c>
      <c r="AB51" s="48">
        <f t="shared" si="22"/>
      </c>
      <c r="AC51" s="48">
        <f t="shared" si="22"/>
      </c>
      <c r="AD51" s="48">
        <f t="shared" si="22"/>
      </c>
      <c r="AE51" s="48">
        <f t="shared" si="22"/>
      </c>
      <c r="AF51" s="48">
        <f t="shared" si="22"/>
      </c>
      <c r="AG51" s="48">
        <f t="shared" si="22"/>
      </c>
      <c r="AH51" s="48">
        <f t="shared" si="22"/>
      </c>
      <c r="AI51" s="48">
        <f t="shared" si="22"/>
      </c>
      <c r="AJ51" s="48">
        <f t="shared" si="22"/>
      </c>
      <c r="AK51" s="48">
        <f t="shared" si="22"/>
      </c>
    </row>
    <row r="52" spans="1:37" ht="15.75" outlineLevel="1">
      <c r="A52" s="53" t="s">
        <v>114</v>
      </c>
      <c r="B52" s="52">
        <v>478.4</v>
      </c>
      <c r="C52" s="43">
        <f t="shared" si="19"/>
        <v>478.4</v>
      </c>
      <c r="D52" s="41" t="s">
        <v>115</v>
      </c>
      <c r="E52" s="41" t="s">
        <v>62</v>
      </c>
      <c r="F52" s="41"/>
      <c r="G52" s="41"/>
      <c r="I52" s="41">
        <f t="shared" si="20"/>
        <v>0</v>
      </c>
      <c r="J52" s="45">
        <f t="shared" si="14"/>
        <v>16.30000000000001</v>
      </c>
      <c r="K52" s="58">
        <f t="shared" si="16"/>
        <v>52.60000000000002</v>
      </c>
      <c r="L52" s="47">
        <f t="shared" si="23"/>
        <v>1.7157894736842116</v>
      </c>
      <c r="N52" s="44">
        <f t="shared" si="15"/>
        <v>6.286842105263161</v>
      </c>
      <c r="O52" s="90">
        <f>COUNTIF(M$19:M52,"*")</f>
        <v>2</v>
      </c>
      <c r="P52" s="48">
        <f t="shared" si="21"/>
      </c>
      <c r="Q52" s="48">
        <f t="shared" si="21"/>
      </c>
      <c r="R52" s="48">
        <f t="shared" si="21"/>
      </c>
      <c r="S52" s="48">
        <f t="shared" si="21"/>
      </c>
      <c r="T52" s="48">
        <f t="shared" si="21"/>
      </c>
      <c r="U52" s="48">
        <f t="shared" si="21"/>
      </c>
      <c r="V52" s="48" t="str">
        <f t="shared" si="21"/>
        <v>ggg</v>
      </c>
      <c r="W52" s="48">
        <f t="shared" si="21"/>
      </c>
      <c r="X52" s="48">
        <f t="shared" si="21"/>
      </c>
      <c r="Y52" s="48">
        <f t="shared" si="21"/>
      </c>
      <c r="Z52" s="48">
        <f t="shared" si="22"/>
      </c>
      <c r="AA52" s="48">
        <f t="shared" si="22"/>
      </c>
      <c r="AB52" s="48">
        <f t="shared" si="22"/>
      </c>
      <c r="AC52" s="48">
        <f t="shared" si="22"/>
      </c>
      <c r="AD52" s="48">
        <f t="shared" si="22"/>
      </c>
      <c r="AE52" s="48">
        <f t="shared" si="22"/>
      </c>
      <c r="AF52" s="48">
        <f t="shared" si="22"/>
      </c>
      <c r="AG52" s="48">
        <f t="shared" si="22"/>
      </c>
      <c r="AH52" s="48">
        <f t="shared" si="22"/>
      </c>
      <c r="AI52" s="48">
        <f t="shared" si="22"/>
      </c>
      <c r="AJ52" s="48">
        <f t="shared" si="22"/>
      </c>
      <c r="AK52" s="48">
        <f t="shared" si="22"/>
      </c>
    </row>
    <row r="53" spans="1:37" ht="16.5" customHeight="1" outlineLevel="1">
      <c r="A53" s="53" t="s">
        <v>116</v>
      </c>
      <c r="B53" s="52">
        <v>478.4</v>
      </c>
      <c r="C53" s="43">
        <f t="shared" si="19"/>
        <v>478.4</v>
      </c>
      <c r="D53" s="41"/>
      <c r="E53" s="41"/>
      <c r="F53" s="41"/>
      <c r="G53" s="41"/>
      <c r="I53" s="41">
        <f t="shared" si="20"/>
        <v>0</v>
      </c>
      <c r="J53" s="45">
        <f t="shared" si="14"/>
        <v>0</v>
      </c>
      <c r="K53" s="58">
        <f t="shared" si="16"/>
        <v>52.60000000000002</v>
      </c>
      <c r="L53" s="47">
        <f t="shared" si="23"/>
        <v>0</v>
      </c>
      <c r="M53" s="46" t="s">
        <v>193</v>
      </c>
      <c r="N53" s="44">
        <f t="shared" si="15"/>
        <v>6.286842105263161</v>
      </c>
      <c r="O53" s="90">
        <f>COUNTIF(M$19:M53,"*")</f>
        <v>3</v>
      </c>
      <c r="P53" s="48">
        <f t="shared" si="21"/>
      </c>
      <c r="Q53" s="48">
        <f t="shared" si="21"/>
      </c>
      <c r="R53" s="48">
        <f t="shared" si="21"/>
      </c>
      <c r="S53" s="48">
        <f t="shared" si="21"/>
      </c>
      <c r="T53" s="48">
        <f t="shared" si="21"/>
      </c>
      <c r="U53" s="48">
        <f t="shared" si="21"/>
      </c>
      <c r="V53" s="48">
        <f t="shared" si="21"/>
      </c>
      <c r="W53" s="48" t="str">
        <f t="shared" si="21"/>
        <v>ggg</v>
      </c>
      <c r="X53" s="48">
        <f t="shared" si="21"/>
      </c>
      <c r="Y53" s="48">
        <f t="shared" si="21"/>
      </c>
      <c r="Z53" s="48">
        <f t="shared" si="22"/>
      </c>
      <c r="AA53" s="48">
        <f t="shared" si="22"/>
      </c>
      <c r="AB53" s="48">
        <f t="shared" si="22"/>
      </c>
      <c r="AC53" s="48">
        <f t="shared" si="22"/>
      </c>
      <c r="AD53" s="48">
        <f t="shared" si="22"/>
      </c>
      <c r="AE53" s="48">
        <f t="shared" si="22"/>
      </c>
      <c r="AF53" s="48">
        <f t="shared" si="22"/>
      </c>
      <c r="AG53" s="48">
        <f t="shared" si="22"/>
      </c>
      <c r="AH53" s="48">
        <f t="shared" si="22"/>
      </c>
      <c r="AI53" s="48">
        <f t="shared" si="22"/>
      </c>
      <c r="AJ53" s="48">
        <f t="shared" si="22"/>
      </c>
      <c r="AK53" s="48">
        <f t="shared" si="22"/>
      </c>
    </row>
    <row r="54" spans="1:37" ht="15.75" outlineLevel="1">
      <c r="A54" s="53" t="s">
        <v>117</v>
      </c>
      <c r="B54" s="52">
        <v>478.4</v>
      </c>
      <c r="C54" s="43">
        <f t="shared" si="19"/>
        <v>478.4</v>
      </c>
      <c r="D54" s="41"/>
      <c r="E54" s="41"/>
      <c r="F54" s="41"/>
      <c r="G54" s="41"/>
      <c r="I54" s="41">
        <f t="shared" si="20"/>
        <v>0</v>
      </c>
      <c r="J54" s="45">
        <f t="shared" si="14"/>
        <v>0</v>
      </c>
      <c r="K54" s="58">
        <f t="shared" si="16"/>
        <v>0</v>
      </c>
      <c r="L54" s="47">
        <f t="shared" si="23"/>
        <v>0</v>
      </c>
      <c r="N54" s="44">
        <f t="shared" si="15"/>
        <v>0</v>
      </c>
      <c r="O54" s="90">
        <f>COUNTIF(M$19:M54,"*")</f>
        <v>3</v>
      </c>
      <c r="P54" s="48">
        <f t="shared" si="21"/>
      </c>
      <c r="Q54" s="48">
        <f t="shared" si="21"/>
      </c>
      <c r="R54" s="48">
        <f t="shared" si="21"/>
      </c>
      <c r="S54" s="48">
        <f t="shared" si="21"/>
      </c>
      <c r="T54" s="48">
        <f t="shared" si="21"/>
      </c>
      <c r="U54" s="48">
        <f t="shared" si="21"/>
      </c>
      <c r="V54" s="48">
        <f t="shared" si="21"/>
      </c>
      <c r="W54" s="48" t="str">
        <f t="shared" si="21"/>
        <v>ggg</v>
      </c>
      <c r="X54" s="48">
        <f t="shared" si="21"/>
      </c>
      <c r="Y54" s="48">
        <f t="shared" si="21"/>
      </c>
      <c r="Z54" s="48">
        <f t="shared" si="22"/>
      </c>
      <c r="AA54" s="48">
        <f t="shared" si="22"/>
      </c>
      <c r="AB54" s="48">
        <f t="shared" si="22"/>
      </c>
      <c r="AC54" s="48">
        <f t="shared" si="22"/>
      </c>
      <c r="AD54" s="48">
        <f t="shared" si="22"/>
      </c>
      <c r="AE54" s="48">
        <f t="shared" si="22"/>
      </c>
      <c r="AF54" s="48">
        <f t="shared" si="22"/>
      </c>
      <c r="AG54" s="48">
        <f t="shared" si="22"/>
      </c>
      <c r="AH54" s="48">
        <f t="shared" si="22"/>
      </c>
      <c r="AI54" s="48">
        <f t="shared" si="22"/>
      </c>
      <c r="AJ54" s="48">
        <f t="shared" si="22"/>
      </c>
      <c r="AK54" s="48">
        <f t="shared" si="22"/>
      </c>
    </row>
    <row r="55" spans="1:37" ht="15.75" outlineLevel="1">
      <c r="A55" s="41" t="s">
        <v>112</v>
      </c>
      <c r="B55" s="52">
        <v>477.5</v>
      </c>
      <c r="C55" s="43">
        <f t="shared" si="19"/>
        <v>477.5</v>
      </c>
      <c r="D55" s="41" t="s">
        <v>113</v>
      </c>
      <c r="E55" s="41" t="s">
        <v>62</v>
      </c>
      <c r="F55" s="41"/>
      <c r="G55" s="41"/>
      <c r="I55" s="41">
        <f t="shared" si="20"/>
        <v>0</v>
      </c>
      <c r="J55" s="45">
        <f t="shared" si="14"/>
        <v>0.8999999999999773</v>
      </c>
      <c r="K55" s="58">
        <f t="shared" si="16"/>
        <v>0.8999999999999773</v>
      </c>
      <c r="L55" s="47">
        <f t="shared" si="23"/>
        <v>0.09473684210526076</v>
      </c>
      <c r="N55" s="44">
        <f t="shared" si="15"/>
        <v>0.09473684210526076</v>
      </c>
      <c r="O55" s="90">
        <f>COUNTIF(M$19:M55,"*")</f>
        <v>3</v>
      </c>
      <c r="P55" s="48">
        <f t="shared" si="21"/>
      </c>
      <c r="Q55" s="48">
        <f t="shared" si="21"/>
      </c>
      <c r="R55" s="48">
        <f t="shared" si="21"/>
      </c>
      <c r="S55" s="48">
        <f t="shared" si="21"/>
      </c>
      <c r="T55" s="48">
        <f t="shared" si="21"/>
      </c>
      <c r="U55" s="48">
        <f t="shared" si="21"/>
      </c>
      <c r="V55" s="48">
        <f t="shared" si="21"/>
      </c>
      <c r="W55" s="48" t="str">
        <f t="shared" si="21"/>
        <v>ggg</v>
      </c>
      <c r="X55" s="48">
        <f t="shared" si="21"/>
      </c>
      <c r="Y55" s="48">
        <f t="shared" si="21"/>
      </c>
      <c r="Z55" s="48">
        <f t="shared" si="22"/>
      </c>
      <c r="AA55" s="48">
        <f t="shared" si="22"/>
      </c>
      <c r="AB55" s="48">
        <f t="shared" si="22"/>
      </c>
      <c r="AC55" s="48">
        <f t="shared" si="22"/>
      </c>
      <c r="AD55" s="48">
        <f t="shared" si="22"/>
      </c>
      <c r="AE55" s="48">
        <f t="shared" si="22"/>
      </c>
      <c r="AF55" s="48">
        <f t="shared" si="22"/>
      </c>
      <c r="AG55" s="48">
        <f t="shared" si="22"/>
      </c>
      <c r="AH55" s="48">
        <f t="shared" si="22"/>
      </c>
      <c r="AI55" s="48">
        <f t="shared" si="22"/>
      </c>
      <c r="AJ55" s="48">
        <f t="shared" si="22"/>
      </c>
      <c r="AK55" s="48">
        <f t="shared" si="22"/>
      </c>
    </row>
    <row r="56" spans="1:37" ht="15.75" outlineLevel="1">
      <c r="A56" s="41" t="s">
        <v>111</v>
      </c>
      <c r="B56" s="52">
        <v>476.2</v>
      </c>
      <c r="C56" s="43">
        <f t="shared" si="19"/>
        <v>476.2</v>
      </c>
      <c r="D56" s="41"/>
      <c r="E56" s="41"/>
      <c r="F56" s="41"/>
      <c r="G56" s="41"/>
      <c r="I56" s="41">
        <f t="shared" si="20"/>
        <v>0</v>
      </c>
      <c r="J56" s="45">
        <f t="shared" si="14"/>
        <v>1.3000000000000114</v>
      </c>
      <c r="K56" s="58">
        <f t="shared" si="16"/>
        <v>2.1999999999999886</v>
      </c>
      <c r="L56" s="47">
        <f t="shared" si="23"/>
        <v>0.1368421052631591</v>
      </c>
      <c r="N56" s="44">
        <f t="shared" si="15"/>
        <v>0.23157894736841986</v>
      </c>
      <c r="O56" s="90">
        <f>COUNTIF(M$19:M56,"*")</f>
        <v>3</v>
      </c>
      <c r="P56" s="48">
        <f t="shared" si="21"/>
      </c>
      <c r="Q56" s="48">
        <f t="shared" si="21"/>
      </c>
      <c r="R56" s="48">
        <f t="shared" si="21"/>
      </c>
      <c r="S56" s="48">
        <f t="shared" si="21"/>
      </c>
      <c r="T56" s="48">
        <f t="shared" si="21"/>
      </c>
      <c r="U56" s="48">
        <f t="shared" si="21"/>
      </c>
      <c r="V56" s="48">
        <f t="shared" si="21"/>
      </c>
      <c r="W56" s="48" t="str">
        <f t="shared" si="21"/>
        <v>ggg</v>
      </c>
      <c r="X56" s="48">
        <f t="shared" si="21"/>
      </c>
      <c r="Y56" s="48">
        <f t="shared" si="21"/>
      </c>
      <c r="Z56" s="48">
        <f t="shared" si="22"/>
      </c>
      <c r="AA56" s="48">
        <f t="shared" si="22"/>
      </c>
      <c r="AB56" s="48">
        <f t="shared" si="22"/>
      </c>
      <c r="AC56" s="48">
        <f t="shared" si="22"/>
      </c>
      <c r="AD56" s="48">
        <f t="shared" si="22"/>
      </c>
      <c r="AE56" s="48">
        <f t="shared" si="22"/>
      </c>
      <c r="AF56" s="48">
        <f t="shared" si="22"/>
      </c>
      <c r="AG56" s="48">
        <f t="shared" si="22"/>
      </c>
      <c r="AH56" s="48">
        <f t="shared" si="22"/>
      </c>
      <c r="AI56" s="48">
        <f t="shared" si="22"/>
      </c>
      <c r="AJ56" s="48">
        <f t="shared" si="22"/>
      </c>
      <c r="AK56" s="48">
        <f t="shared" si="22"/>
      </c>
    </row>
    <row r="57" spans="1:37" ht="15.75" outlineLevel="1">
      <c r="A57" s="41" t="s">
        <v>110</v>
      </c>
      <c r="B57" s="52">
        <v>475.8</v>
      </c>
      <c r="C57" s="43">
        <f t="shared" si="19"/>
        <v>475.8</v>
      </c>
      <c r="D57" s="41"/>
      <c r="E57" s="41"/>
      <c r="F57" s="41"/>
      <c r="G57" s="41"/>
      <c r="I57" s="41">
        <f t="shared" si="20"/>
        <v>0</v>
      </c>
      <c r="J57" s="45">
        <f t="shared" si="14"/>
        <v>0.39999999999997726</v>
      </c>
      <c r="K57" s="58">
        <f t="shared" si="16"/>
        <v>2.599999999999966</v>
      </c>
      <c r="L57" s="47">
        <f t="shared" si="23"/>
        <v>0.04210526315789234</v>
      </c>
      <c r="N57" s="44">
        <f t="shared" si="15"/>
        <v>0.2736842105263122</v>
      </c>
      <c r="O57" s="90">
        <f>COUNTIF(M$19:M57,"*")</f>
        <v>3</v>
      </c>
      <c r="P57" s="48">
        <f aca="true" t="shared" si="24" ref="P57:Y66">IF(($O57)=P$6,"ggg","")</f>
      </c>
      <c r="Q57" s="48">
        <f t="shared" si="24"/>
      </c>
      <c r="R57" s="48">
        <f t="shared" si="24"/>
      </c>
      <c r="S57" s="48">
        <f t="shared" si="24"/>
      </c>
      <c r="T57" s="48">
        <f t="shared" si="24"/>
      </c>
      <c r="U57" s="48">
        <f t="shared" si="24"/>
      </c>
      <c r="V57" s="48">
        <f t="shared" si="24"/>
      </c>
      <c r="W57" s="48" t="str">
        <f t="shared" si="24"/>
        <v>ggg</v>
      </c>
      <c r="X57" s="48">
        <f t="shared" si="24"/>
      </c>
      <c r="Y57" s="48">
        <f t="shared" si="24"/>
      </c>
      <c r="Z57" s="48">
        <f aca="true" t="shared" si="25" ref="Z57:AK66">IF(($O57)=Z$6,"ggg","")</f>
      </c>
      <c r="AA57" s="48">
        <f t="shared" si="25"/>
      </c>
      <c r="AB57" s="48">
        <f t="shared" si="25"/>
      </c>
      <c r="AC57" s="48">
        <f t="shared" si="25"/>
      </c>
      <c r="AD57" s="48">
        <f t="shared" si="25"/>
      </c>
      <c r="AE57" s="48">
        <f t="shared" si="25"/>
      </c>
      <c r="AF57" s="48">
        <f t="shared" si="25"/>
      </c>
      <c r="AG57" s="48">
        <f t="shared" si="25"/>
      </c>
      <c r="AH57" s="48">
        <f t="shared" si="25"/>
      </c>
      <c r="AI57" s="48">
        <f t="shared" si="25"/>
      </c>
      <c r="AJ57" s="48">
        <f t="shared" si="25"/>
      </c>
      <c r="AK57" s="48">
        <f t="shared" si="25"/>
      </c>
    </row>
    <row r="58" spans="1:37" ht="15.75" outlineLevel="1">
      <c r="A58" s="41" t="s">
        <v>108</v>
      </c>
      <c r="B58" s="52">
        <v>471.4</v>
      </c>
      <c r="C58" s="43">
        <f t="shared" si="19"/>
        <v>471.4</v>
      </c>
      <c r="D58" s="41" t="s">
        <v>109</v>
      </c>
      <c r="E58" s="41" t="s">
        <v>62</v>
      </c>
      <c r="F58" s="41" t="s">
        <v>178</v>
      </c>
      <c r="G58" s="41"/>
      <c r="I58" s="41">
        <f t="shared" si="20"/>
        <v>0</v>
      </c>
      <c r="J58" s="45">
        <f t="shared" si="14"/>
        <v>4.400000000000034</v>
      </c>
      <c r="K58" s="58">
        <f t="shared" si="16"/>
        <v>7</v>
      </c>
      <c r="L58" s="47">
        <f t="shared" si="23"/>
        <v>0.4631578947368457</v>
      </c>
      <c r="N58" s="44">
        <f t="shared" si="15"/>
        <v>0.736842105263158</v>
      </c>
      <c r="O58" s="90">
        <f>COUNTIF(M$19:M58,"*")</f>
        <v>3</v>
      </c>
      <c r="P58" s="48">
        <f t="shared" si="24"/>
      </c>
      <c r="Q58" s="48">
        <f t="shared" si="24"/>
      </c>
      <c r="R58" s="48">
        <f t="shared" si="24"/>
      </c>
      <c r="S58" s="48">
        <f t="shared" si="24"/>
      </c>
      <c r="T58" s="48">
        <f t="shared" si="24"/>
      </c>
      <c r="U58" s="48">
        <f t="shared" si="24"/>
      </c>
      <c r="V58" s="48">
        <f t="shared" si="24"/>
      </c>
      <c r="W58" s="48" t="str">
        <f t="shared" si="24"/>
        <v>ggg</v>
      </c>
      <c r="X58" s="48">
        <f t="shared" si="24"/>
      </c>
      <c r="Y58" s="48">
        <f t="shared" si="24"/>
      </c>
      <c r="Z58" s="48">
        <f t="shared" si="25"/>
      </c>
      <c r="AA58" s="48">
        <f t="shared" si="25"/>
      </c>
      <c r="AB58" s="48">
        <f t="shared" si="25"/>
      </c>
      <c r="AC58" s="48">
        <f t="shared" si="25"/>
      </c>
      <c r="AD58" s="48">
        <f t="shared" si="25"/>
      </c>
      <c r="AE58" s="48">
        <f t="shared" si="25"/>
      </c>
      <c r="AF58" s="48">
        <f t="shared" si="25"/>
      </c>
      <c r="AG58" s="48">
        <f t="shared" si="25"/>
      </c>
      <c r="AH58" s="48">
        <f t="shared" si="25"/>
      </c>
      <c r="AI58" s="48">
        <f t="shared" si="25"/>
      </c>
      <c r="AJ58" s="48">
        <f t="shared" si="25"/>
      </c>
      <c r="AK58" s="48">
        <f t="shared" si="25"/>
      </c>
    </row>
    <row r="59" spans="1:37" ht="15.75" outlineLevel="1">
      <c r="A59" s="41" t="s">
        <v>106</v>
      </c>
      <c r="B59" s="52">
        <v>471</v>
      </c>
      <c r="C59" s="43">
        <f>B59-B55+C55</f>
        <v>471</v>
      </c>
      <c r="D59" s="41" t="s">
        <v>107</v>
      </c>
      <c r="E59" s="41"/>
      <c r="F59" s="41"/>
      <c r="G59" s="41" t="s">
        <v>192</v>
      </c>
      <c r="H59" s="44">
        <f>B59-B49</f>
        <v>-28.399999999999977</v>
      </c>
      <c r="I59" s="41">
        <f t="shared" si="20"/>
        <v>0.75</v>
      </c>
      <c r="J59" s="45">
        <f t="shared" si="14"/>
        <v>0.39999999999997726</v>
      </c>
      <c r="K59" s="58">
        <f t="shared" si="16"/>
        <v>7.399999999999977</v>
      </c>
      <c r="L59" s="47">
        <f t="shared" si="23"/>
        <v>0.04210526315789234</v>
      </c>
      <c r="N59" s="44">
        <f t="shared" si="15"/>
        <v>0.7789473684210503</v>
      </c>
      <c r="O59" s="90">
        <f>COUNTIF(M$19:M59,"*")</f>
        <v>3</v>
      </c>
      <c r="P59" s="48">
        <f t="shared" si="24"/>
      </c>
      <c r="Q59" s="48">
        <f t="shared" si="24"/>
      </c>
      <c r="R59" s="48">
        <f t="shared" si="24"/>
      </c>
      <c r="S59" s="48">
        <f t="shared" si="24"/>
      </c>
      <c r="T59" s="48">
        <f t="shared" si="24"/>
      </c>
      <c r="U59" s="48">
        <f t="shared" si="24"/>
      </c>
      <c r="V59" s="48">
        <f t="shared" si="24"/>
      </c>
      <c r="W59" s="48" t="str">
        <f t="shared" si="24"/>
        <v>ggg</v>
      </c>
      <c r="X59" s="48">
        <f t="shared" si="24"/>
      </c>
      <c r="Y59" s="48">
        <f t="shared" si="24"/>
      </c>
      <c r="Z59" s="48">
        <f t="shared" si="25"/>
      </c>
      <c r="AA59" s="48">
        <f t="shared" si="25"/>
      </c>
      <c r="AB59" s="48">
        <f t="shared" si="25"/>
      </c>
      <c r="AC59" s="48">
        <f t="shared" si="25"/>
      </c>
      <c r="AD59" s="48">
        <f t="shared" si="25"/>
      </c>
      <c r="AE59" s="48">
        <f t="shared" si="25"/>
      </c>
      <c r="AF59" s="48">
        <f t="shared" si="25"/>
      </c>
      <c r="AG59" s="48">
        <f t="shared" si="25"/>
      </c>
      <c r="AH59" s="48">
        <f t="shared" si="25"/>
      </c>
      <c r="AI59" s="48">
        <f t="shared" si="25"/>
      </c>
      <c r="AJ59" s="48">
        <f t="shared" si="25"/>
      </c>
      <c r="AK59" s="48">
        <f t="shared" si="25"/>
      </c>
    </row>
    <row r="60" spans="1:37" ht="30" outlineLevel="1">
      <c r="A60" s="41" t="s">
        <v>105</v>
      </c>
      <c r="B60" s="54">
        <v>464</v>
      </c>
      <c r="C60" s="43">
        <f>B60-B59+C59</f>
        <v>464</v>
      </c>
      <c r="D60" s="41"/>
      <c r="E60" s="41"/>
      <c r="F60" s="41"/>
      <c r="G60" s="41"/>
      <c r="I60" s="41">
        <f t="shared" si="20"/>
        <v>0</v>
      </c>
      <c r="J60" s="45">
        <f t="shared" si="14"/>
        <v>7</v>
      </c>
      <c r="K60" s="58">
        <f t="shared" si="16"/>
        <v>14.399999999999977</v>
      </c>
      <c r="L60" s="47">
        <f t="shared" si="23"/>
        <v>1.486842105263158</v>
      </c>
      <c r="N60" s="44">
        <f t="shared" si="15"/>
        <v>2.265789473684208</v>
      </c>
      <c r="O60" s="90">
        <f>COUNTIF(M$19:M60,"*")</f>
        <v>3</v>
      </c>
      <c r="P60" s="48">
        <f t="shared" si="24"/>
      </c>
      <c r="Q60" s="48">
        <f t="shared" si="24"/>
      </c>
      <c r="R60" s="48">
        <f t="shared" si="24"/>
      </c>
      <c r="S60" s="48">
        <f t="shared" si="24"/>
      </c>
      <c r="T60" s="48">
        <f t="shared" si="24"/>
      </c>
      <c r="U60" s="48">
        <f t="shared" si="24"/>
      </c>
      <c r="V60" s="48">
        <f t="shared" si="24"/>
      </c>
      <c r="W60" s="48" t="str">
        <f t="shared" si="24"/>
        <v>ggg</v>
      </c>
      <c r="X60" s="48">
        <f t="shared" si="24"/>
      </c>
      <c r="Y60" s="48">
        <f t="shared" si="24"/>
      </c>
      <c r="Z60" s="48">
        <f t="shared" si="25"/>
      </c>
      <c r="AA60" s="48">
        <f t="shared" si="25"/>
      </c>
      <c r="AB60" s="48">
        <f t="shared" si="25"/>
      </c>
      <c r="AC60" s="48">
        <f t="shared" si="25"/>
      </c>
      <c r="AD60" s="48">
        <f t="shared" si="25"/>
      </c>
      <c r="AE60" s="48">
        <f t="shared" si="25"/>
      </c>
      <c r="AF60" s="48">
        <f t="shared" si="25"/>
      </c>
      <c r="AG60" s="48">
        <f t="shared" si="25"/>
      </c>
      <c r="AH60" s="48">
        <f t="shared" si="25"/>
      </c>
      <c r="AI60" s="48">
        <f t="shared" si="25"/>
      </c>
      <c r="AJ60" s="48">
        <f t="shared" si="25"/>
      </c>
      <c r="AK60" s="48">
        <f t="shared" si="25"/>
      </c>
    </row>
    <row r="61" spans="1:37" ht="30" outlineLevel="1">
      <c r="A61" s="41" t="s">
        <v>105</v>
      </c>
      <c r="B61" s="54">
        <v>464</v>
      </c>
      <c r="C61" s="43">
        <f>B61-B59+C59</f>
        <v>464</v>
      </c>
      <c r="D61" s="41"/>
      <c r="E61" s="41"/>
      <c r="F61" s="41"/>
      <c r="G61" s="41"/>
      <c r="I61" s="41">
        <f t="shared" si="20"/>
        <v>0</v>
      </c>
      <c r="J61" s="45">
        <f t="shared" si="14"/>
        <v>0</v>
      </c>
      <c r="K61" s="58">
        <f t="shared" si="16"/>
        <v>14.399999999999977</v>
      </c>
      <c r="L61" s="47">
        <f t="shared" si="23"/>
        <v>0</v>
      </c>
      <c r="N61" s="44">
        <f t="shared" si="15"/>
        <v>2.265789473684208</v>
      </c>
      <c r="O61" s="90">
        <f>COUNTIF(M$19:M61,"*")</f>
        <v>3</v>
      </c>
      <c r="P61" s="48">
        <f t="shared" si="24"/>
      </c>
      <c r="Q61" s="48">
        <f t="shared" si="24"/>
      </c>
      <c r="R61" s="48">
        <f t="shared" si="24"/>
      </c>
      <c r="S61" s="48">
        <f t="shared" si="24"/>
      </c>
      <c r="T61" s="48">
        <f t="shared" si="24"/>
      </c>
      <c r="U61" s="48">
        <f t="shared" si="24"/>
      </c>
      <c r="V61" s="48">
        <f t="shared" si="24"/>
      </c>
      <c r="W61" s="48" t="str">
        <f t="shared" si="24"/>
        <v>ggg</v>
      </c>
      <c r="X61" s="48">
        <f t="shared" si="24"/>
      </c>
      <c r="Y61" s="48">
        <f t="shared" si="24"/>
      </c>
      <c r="Z61" s="48">
        <f t="shared" si="25"/>
      </c>
      <c r="AA61" s="48">
        <f t="shared" si="25"/>
      </c>
      <c r="AB61" s="48">
        <f t="shared" si="25"/>
      </c>
      <c r="AC61" s="48">
        <f t="shared" si="25"/>
      </c>
      <c r="AD61" s="48">
        <f t="shared" si="25"/>
      </c>
      <c r="AE61" s="48">
        <f t="shared" si="25"/>
      </c>
      <c r="AF61" s="48">
        <f t="shared" si="25"/>
      </c>
      <c r="AG61" s="48">
        <f t="shared" si="25"/>
      </c>
      <c r="AH61" s="48">
        <f t="shared" si="25"/>
      </c>
      <c r="AI61" s="48">
        <f t="shared" si="25"/>
      </c>
      <c r="AJ61" s="48">
        <f t="shared" si="25"/>
      </c>
      <c r="AK61" s="48">
        <f t="shared" si="25"/>
      </c>
    </row>
    <row r="62" spans="1:37" ht="30" outlineLevel="1">
      <c r="A62" s="41" t="s">
        <v>105</v>
      </c>
      <c r="B62" s="54">
        <v>464</v>
      </c>
      <c r="C62" s="43">
        <f>B62-B60+C60</f>
        <v>464</v>
      </c>
      <c r="D62" s="41"/>
      <c r="E62" s="41"/>
      <c r="F62" s="41"/>
      <c r="G62" s="41"/>
      <c r="I62" s="41">
        <f t="shared" si="20"/>
        <v>0</v>
      </c>
      <c r="J62" s="45">
        <f t="shared" si="14"/>
        <v>0</v>
      </c>
      <c r="K62" s="58">
        <f t="shared" si="16"/>
        <v>14.399999999999977</v>
      </c>
      <c r="L62" s="47">
        <f t="shared" si="23"/>
        <v>0</v>
      </c>
      <c r="N62" s="44">
        <f t="shared" si="15"/>
        <v>2.265789473684208</v>
      </c>
      <c r="O62" s="90">
        <f>COUNTIF(M$19:M62,"*")</f>
        <v>3</v>
      </c>
      <c r="P62" s="48">
        <f t="shared" si="24"/>
      </c>
      <c r="Q62" s="48">
        <f t="shared" si="24"/>
      </c>
      <c r="R62" s="48">
        <f t="shared" si="24"/>
      </c>
      <c r="S62" s="48">
        <f t="shared" si="24"/>
      </c>
      <c r="T62" s="48">
        <f t="shared" si="24"/>
      </c>
      <c r="U62" s="48">
        <f t="shared" si="24"/>
      </c>
      <c r="V62" s="48">
        <f t="shared" si="24"/>
      </c>
      <c r="W62" s="48" t="str">
        <f t="shared" si="24"/>
        <v>ggg</v>
      </c>
      <c r="X62" s="48">
        <f t="shared" si="24"/>
      </c>
      <c r="Y62" s="48">
        <f t="shared" si="24"/>
      </c>
      <c r="Z62" s="48">
        <f t="shared" si="25"/>
      </c>
      <c r="AA62" s="48">
        <f t="shared" si="25"/>
      </c>
      <c r="AB62" s="48">
        <f t="shared" si="25"/>
      </c>
      <c r="AC62" s="48">
        <f t="shared" si="25"/>
      </c>
      <c r="AD62" s="48">
        <f t="shared" si="25"/>
      </c>
      <c r="AE62" s="48">
        <f t="shared" si="25"/>
      </c>
      <c r="AF62" s="48">
        <f t="shared" si="25"/>
      </c>
      <c r="AG62" s="48">
        <f t="shared" si="25"/>
      </c>
      <c r="AH62" s="48">
        <f t="shared" si="25"/>
      </c>
      <c r="AI62" s="48">
        <f t="shared" si="25"/>
      </c>
      <c r="AJ62" s="48">
        <f t="shared" si="25"/>
      </c>
      <c r="AK62" s="48">
        <f t="shared" si="25"/>
      </c>
    </row>
    <row r="63" spans="1:37" ht="30" outlineLevel="1">
      <c r="A63" s="41" t="s">
        <v>105</v>
      </c>
      <c r="B63" s="54">
        <v>464</v>
      </c>
      <c r="C63" s="43">
        <f>B63-B61+C61</f>
        <v>464</v>
      </c>
      <c r="D63" s="41"/>
      <c r="E63" s="41"/>
      <c r="F63" s="41"/>
      <c r="G63" s="41"/>
      <c r="I63" s="41">
        <f t="shared" si="20"/>
        <v>0</v>
      </c>
      <c r="J63" s="45">
        <f t="shared" si="14"/>
        <v>0</v>
      </c>
      <c r="K63" s="58">
        <f t="shared" si="16"/>
        <v>14.399999999999977</v>
      </c>
      <c r="L63" s="47">
        <f t="shared" si="23"/>
        <v>0</v>
      </c>
      <c r="N63" s="44">
        <f t="shared" si="15"/>
        <v>2.265789473684208</v>
      </c>
      <c r="O63" s="90">
        <f>COUNTIF(M$19:M63,"*")</f>
        <v>3</v>
      </c>
      <c r="P63" s="48">
        <f t="shared" si="24"/>
      </c>
      <c r="Q63" s="48">
        <f t="shared" si="24"/>
      </c>
      <c r="R63" s="48">
        <f t="shared" si="24"/>
      </c>
      <c r="S63" s="48">
        <f t="shared" si="24"/>
      </c>
      <c r="T63" s="48">
        <f t="shared" si="24"/>
      </c>
      <c r="U63" s="48">
        <f t="shared" si="24"/>
      </c>
      <c r="V63" s="48">
        <f t="shared" si="24"/>
      </c>
      <c r="W63" s="48" t="str">
        <f t="shared" si="24"/>
        <v>ggg</v>
      </c>
      <c r="X63" s="48">
        <f t="shared" si="24"/>
      </c>
      <c r="Y63" s="48">
        <f t="shared" si="24"/>
      </c>
      <c r="Z63" s="48">
        <f t="shared" si="25"/>
      </c>
      <c r="AA63" s="48">
        <f t="shared" si="25"/>
      </c>
      <c r="AB63" s="48">
        <f t="shared" si="25"/>
      </c>
      <c r="AC63" s="48">
        <f t="shared" si="25"/>
      </c>
      <c r="AD63" s="48">
        <f t="shared" si="25"/>
      </c>
      <c r="AE63" s="48">
        <f t="shared" si="25"/>
      </c>
      <c r="AF63" s="48">
        <f t="shared" si="25"/>
      </c>
      <c r="AG63" s="48">
        <f t="shared" si="25"/>
      </c>
      <c r="AH63" s="48">
        <f t="shared" si="25"/>
      </c>
      <c r="AI63" s="48">
        <f t="shared" si="25"/>
      </c>
      <c r="AJ63" s="48">
        <f t="shared" si="25"/>
      </c>
      <c r="AK63" s="48">
        <f t="shared" si="25"/>
      </c>
    </row>
    <row r="64" spans="1:37" ht="15.75" outlineLevel="1">
      <c r="A64" s="41" t="s">
        <v>103</v>
      </c>
      <c r="B64" s="54">
        <v>463.6</v>
      </c>
      <c r="C64" s="43">
        <f aca="true" t="shared" si="26" ref="C64:C105">B64-B63+C63</f>
        <v>463.6</v>
      </c>
      <c r="D64" s="41" t="s">
        <v>104</v>
      </c>
      <c r="E64" s="41" t="s">
        <v>62</v>
      </c>
      <c r="F64" s="41" t="s">
        <v>178</v>
      </c>
      <c r="G64" s="41"/>
      <c r="I64" s="41">
        <f t="shared" si="20"/>
        <v>0</v>
      </c>
      <c r="J64" s="45">
        <f t="shared" si="14"/>
        <v>0.39999999999997726</v>
      </c>
      <c r="K64" s="58">
        <f t="shared" si="16"/>
        <v>14.799999999999955</v>
      </c>
      <c r="L64" s="47">
        <f t="shared" si="23"/>
        <v>0.04210526315789234</v>
      </c>
      <c r="N64" s="44">
        <f t="shared" si="15"/>
        <v>2.3078947368421003</v>
      </c>
      <c r="O64" s="90">
        <f>COUNTIF(M$19:M64,"*")</f>
        <v>3</v>
      </c>
      <c r="P64" s="48">
        <f t="shared" si="24"/>
      </c>
      <c r="Q64" s="48">
        <f t="shared" si="24"/>
      </c>
      <c r="R64" s="48">
        <f t="shared" si="24"/>
      </c>
      <c r="S64" s="48">
        <f t="shared" si="24"/>
      </c>
      <c r="T64" s="48">
        <f t="shared" si="24"/>
      </c>
      <c r="U64" s="48">
        <f t="shared" si="24"/>
      </c>
      <c r="V64" s="48">
        <f t="shared" si="24"/>
      </c>
      <c r="W64" s="48" t="str">
        <f t="shared" si="24"/>
        <v>ggg</v>
      </c>
      <c r="X64" s="48">
        <f t="shared" si="24"/>
      </c>
      <c r="Y64" s="48">
        <f t="shared" si="24"/>
      </c>
      <c r="Z64" s="48">
        <f t="shared" si="25"/>
      </c>
      <c r="AA64" s="48">
        <f t="shared" si="25"/>
      </c>
      <c r="AB64" s="48">
        <f t="shared" si="25"/>
      </c>
      <c r="AC64" s="48">
        <f t="shared" si="25"/>
      </c>
      <c r="AD64" s="48">
        <f t="shared" si="25"/>
      </c>
      <c r="AE64" s="48">
        <f t="shared" si="25"/>
      </c>
      <c r="AF64" s="48">
        <f t="shared" si="25"/>
      </c>
      <c r="AG64" s="48">
        <f t="shared" si="25"/>
      </c>
      <c r="AH64" s="48">
        <f t="shared" si="25"/>
      </c>
      <c r="AI64" s="48">
        <f t="shared" si="25"/>
      </c>
      <c r="AJ64" s="48">
        <f t="shared" si="25"/>
      </c>
      <c r="AK64" s="48">
        <f t="shared" si="25"/>
      </c>
    </row>
    <row r="65" spans="1:37" ht="15.75" outlineLevel="1">
      <c r="A65" s="41" t="s">
        <v>102</v>
      </c>
      <c r="B65" s="54">
        <v>454.6</v>
      </c>
      <c r="C65" s="43">
        <f t="shared" si="26"/>
        <v>454.6</v>
      </c>
      <c r="D65" s="41"/>
      <c r="E65" s="41"/>
      <c r="F65" s="41"/>
      <c r="G65" s="41"/>
      <c r="I65" s="41">
        <f t="shared" si="20"/>
        <v>0</v>
      </c>
      <c r="J65" s="45">
        <f t="shared" si="14"/>
        <v>9</v>
      </c>
      <c r="K65" s="58">
        <f t="shared" si="16"/>
        <v>23.799999999999955</v>
      </c>
      <c r="L65" s="47">
        <f t="shared" si="23"/>
        <v>0.9473684210526315</v>
      </c>
      <c r="N65" s="44">
        <f t="shared" si="15"/>
        <v>3.2552631578947318</v>
      </c>
      <c r="O65" s="90">
        <f>COUNTIF(M$19:M65,"*")</f>
        <v>3</v>
      </c>
      <c r="P65" s="48">
        <f t="shared" si="24"/>
      </c>
      <c r="Q65" s="48">
        <f t="shared" si="24"/>
      </c>
      <c r="R65" s="48">
        <f t="shared" si="24"/>
      </c>
      <c r="S65" s="48">
        <f t="shared" si="24"/>
      </c>
      <c r="T65" s="48">
        <f t="shared" si="24"/>
      </c>
      <c r="U65" s="48">
        <f t="shared" si="24"/>
      </c>
      <c r="V65" s="48">
        <f t="shared" si="24"/>
      </c>
      <c r="W65" s="48" t="str">
        <f t="shared" si="24"/>
        <v>ggg</v>
      </c>
      <c r="X65" s="48">
        <f t="shared" si="24"/>
      </c>
      <c r="Y65" s="48">
        <f t="shared" si="24"/>
      </c>
      <c r="Z65" s="48">
        <f t="shared" si="25"/>
      </c>
      <c r="AA65" s="48">
        <f t="shared" si="25"/>
      </c>
      <c r="AB65" s="48">
        <f t="shared" si="25"/>
      </c>
      <c r="AC65" s="48">
        <f t="shared" si="25"/>
      </c>
      <c r="AD65" s="48">
        <f t="shared" si="25"/>
      </c>
      <c r="AE65" s="48">
        <f t="shared" si="25"/>
      </c>
      <c r="AF65" s="48">
        <f t="shared" si="25"/>
      </c>
      <c r="AG65" s="48">
        <f t="shared" si="25"/>
      </c>
      <c r="AH65" s="48">
        <f t="shared" si="25"/>
      </c>
      <c r="AI65" s="48">
        <f t="shared" si="25"/>
      </c>
      <c r="AJ65" s="48">
        <f t="shared" si="25"/>
      </c>
      <c r="AK65" s="48">
        <f t="shared" si="25"/>
      </c>
    </row>
    <row r="66" spans="1:37" ht="17.25" customHeight="1" outlineLevel="1">
      <c r="A66" s="41" t="s">
        <v>100</v>
      </c>
      <c r="B66" s="54">
        <v>431.2</v>
      </c>
      <c r="C66" s="43">
        <f t="shared" si="26"/>
        <v>431.2</v>
      </c>
      <c r="D66" s="41" t="s">
        <v>101</v>
      </c>
      <c r="E66" s="41" t="s">
        <v>62</v>
      </c>
      <c r="F66" s="41" t="s">
        <v>178</v>
      </c>
      <c r="G66" s="41"/>
      <c r="I66" s="41">
        <f t="shared" si="20"/>
        <v>0</v>
      </c>
      <c r="J66" s="45">
        <f t="shared" si="14"/>
        <v>23.400000000000034</v>
      </c>
      <c r="K66" s="58">
        <f t="shared" si="16"/>
        <v>47.19999999999999</v>
      </c>
      <c r="L66" s="47">
        <f t="shared" si="23"/>
        <v>2.4631578947368458</v>
      </c>
      <c r="M66" s="46" t="s">
        <v>193</v>
      </c>
      <c r="N66" s="44">
        <f t="shared" si="15"/>
        <v>5.7184210526315775</v>
      </c>
      <c r="O66" s="90">
        <f>COUNTIF(M$19:M66,"*")</f>
        <v>4</v>
      </c>
      <c r="P66" s="48">
        <f t="shared" si="24"/>
      </c>
      <c r="Q66" s="48">
        <f t="shared" si="24"/>
      </c>
      <c r="R66" s="48">
        <f t="shared" si="24"/>
      </c>
      <c r="S66" s="48">
        <f t="shared" si="24"/>
      </c>
      <c r="T66" s="48">
        <f t="shared" si="24"/>
      </c>
      <c r="U66" s="48">
        <f t="shared" si="24"/>
      </c>
      <c r="V66" s="48">
        <f t="shared" si="24"/>
      </c>
      <c r="W66" s="48">
        <f t="shared" si="24"/>
      </c>
      <c r="X66" s="48" t="str">
        <f t="shared" si="24"/>
        <v>ggg</v>
      </c>
      <c r="Y66" s="48">
        <f t="shared" si="24"/>
      </c>
      <c r="Z66" s="48">
        <f t="shared" si="25"/>
      </c>
      <c r="AA66" s="48">
        <f t="shared" si="25"/>
      </c>
      <c r="AB66" s="48">
        <f t="shared" si="25"/>
      </c>
      <c r="AC66" s="48">
        <f t="shared" si="25"/>
      </c>
      <c r="AD66" s="48">
        <f t="shared" si="25"/>
      </c>
      <c r="AE66" s="48">
        <f t="shared" si="25"/>
      </c>
      <c r="AF66" s="48">
        <f t="shared" si="25"/>
      </c>
      <c r="AG66" s="48">
        <f t="shared" si="25"/>
      </c>
      <c r="AH66" s="48">
        <f t="shared" si="25"/>
      </c>
      <c r="AI66" s="48">
        <f t="shared" si="25"/>
      </c>
      <c r="AJ66" s="48">
        <f t="shared" si="25"/>
      </c>
      <c r="AK66" s="48">
        <f t="shared" si="25"/>
      </c>
    </row>
    <row r="67" spans="1:37" ht="30" outlineLevel="1">
      <c r="A67" s="41" t="s">
        <v>99</v>
      </c>
      <c r="B67" s="54">
        <v>426.9</v>
      </c>
      <c r="C67" s="43">
        <f t="shared" si="26"/>
        <v>426.9</v>
      </c>
      <c r="D67" s="41"/>
      <c r="E67" s="41"/>
      <c r="F67" s="41"/>
      <c r="G67" s="41"/>
      <c r="I67" s="41">
        <f t="shared" si="20"/>
        <v>0</v>
      </c>
      <c r="J67" s="45">
        <f t="shared" si="14"/>
        <v>4.300000000000011</v>
      </c>
      <c r="K67" s="58">
        <f t="shared" si="16"/>
        <v>4.300000000000011</v>
      </c>
      <c r="L67" s="47">
        <f t="shared" si="23"/>
        <v>0.4526315789473696</v>
      </c>
      <c r="N67" s="44">
        <f t="shared" si="15"/>
        <v>0.4526315789473696</v>
      </c>
      <c r="O67" s="90">
        <f>COUNTIF(M$19:M67,"*")</f>
        <v>4</v>
      </c>
      <c r="P67" s="48">
        <f aca="true" t="shared" si="27" ref="P67:Y76">IF(($O67)=P$6,"ggg","")</f>
      </c>
      <c r="Q67" s="48">
        <f t="shared" si="27"/>
      </c>
      <c r="R67" s="48">
        <f t="shared" si="27"/>
      </c>
      <c r="S67" s="48">
        <f t="shared" si="27"/>
      </c>
      <c r="T67" s="48">
        <f t="shared" si="27"/>
      </c>
      <c r="U67" s="48">
        <f t="shared" si="27"/>
      </c>
      <c r="V67" s="48">
        <f t="shared" si="27"/>
      </c>
      <c r="W67" s="48">
        <f t="shared" si="27"/>
      </c>
      <c r="X67" s="48" t="str">
        <f t="shared" si="27"/>
        <v>ggg</v>
      </c>
      <c r="Y67" s="48">
        <f t="shared" si="27"/>
      </c>
      <c r="Z67" s="48">
        <f aca="true" t="shared" si="28" ref="Z67:AK76">IF(($O67)=Z$6,"ggg","")</f>
      </c>
      <c r="AA67" s="48">
        <f t="shared" si="28"/>
      </c>
      <c r="AB67" s="48">
        <f t="shared" si="28"/>
      </c>
      <c r="AC67" s="48">
        <f t="shared" si="28"/>
      </c>
      <c r="AD67" s="48">
        <f t="shared" si="28"/>
      </c>
      <c r="AE67" s="48">
        <f t="shared" si="28"/>
      </c>
      <c r="AF67" s="48">
        <f t="shared" si="28"/>
      </c>
      <c r="AG67" s="48">
        <f t="shared" si="28"/>
      </c>
      <c r="AH67" s="48">
        <f t="shared" si="28"/>
      </c>
      <c r="AI67" s="48">
        <f t="shared" si="28"/>
      </c>
      <c r="AJ67" s="48">
        <f t="shared" si="28"/>
      </c>
      <c r="AK67" s="48">
        <f t="shared" si="28"/>
      </c>
    </row>
    <row r="68" spans="1:37" ht="15.75" outlineLevel="1">
      <c r="A68" s="41" t="s">
        <v>204</v>
      </c>
      <c r="B68" s="54">
        <v>425.5</v>
      </c>
      <c r="C68" s="43">
        <f t="shared" si="26"/>
        <v>425.5</v>
      </c>
      <c r="D68" s="41"/>
      <c r="E68" s="41"/>
      <c r="F68" s="41"/>
      <c r="G68" s="41"/>
      <c r="I68" s="41">
        <f t="shared" si="20"/>
        <v>0</v>
      </c>
      <c r="J68" s="45">
        <f t="shared" si="14"/>
        <v>1.3999999999999773</v>
      </c>
      <c r="K68" s="58">
        <f t="shared" si="16"/>
        <v>5.699999999999989</v>
      </c>
      <c r="L68" s="47">
        <f t="shared" si="23"/>
        <v>0.14736842105262918</v>
      </c>
      <c r="N68" s="44">
        <f t="shared" si="15"/>
        <v>0.5999999999999988</v>
      </c>
      <c r="O68" s="90">
        <f>COUNTIF(M$19:M68,"*")</f>
        <v>4</v>
      </c>
      <c r="P68" s="48">
        <f t="shared" si="27"/>
      </c>
      <c r="Q68" s="48">
        <f t="shared" si="27"/>
      </c>
      <c r="R68" s="48">
        <f t="shared" si="27"/>
      </c>
      <c r="S68" s="48">
        <f t="shared" si="27"/>
      </c>
      <c r="T68" s="48">
        <f t="shared" si="27"/>
      </c>
      <c r="U68" s="48">
        <f t="shared" si="27"/>
      </c>
      <c r="V68" s="48">
        <f t="shared" si="27"/>
      </c>
      <c r="W68" s="48">
        <f t="shared" si="27"/>
      </c>
      <c r="X68" s="48" t="str">
        <f t="shared" si="27"/>
        <v>ggg</v>
      </c>
      <c r="Y68" s="48">
        <f t="shared" si="27"/>
      </c>
      <c r="Z68" s="48">
        <f t="shared" si="28"/>
      </c>
      <c r="AA68" s="48">
        <f t="shared" si="28"/>
      </c>
      <c r="AB68" s="48">
        <f t="shared" si="28"/>
      </c>
      <c r="AC68" s="48">
        <f t="shared" si="28"/>
      </c>
      <c r="AD68" s="48">
        <f t="shared" si="28"/>
      </c>
      <c r="AE68" s="48">
        <f t="shared" si="28"/>
      </c>
      <c r="AF68" s="48">
        <f t="shared" si="28"/>
      </c>
      <c r="AG68" s="48">
        <f t="shared" si="28"/>
      </c>
      <c r="AH68" s="48">
        <f t="shared" si="28"/>
      </c>
      <c r="AI68" s="48">
        <f t="shared" si="28"/>
      </c>
      <c r="AJ68" s="48">
        <f t="shared" si="28"/>
      </c>
      <c r="AK68" s="48">
        <f t="shared" si="28"/>
      </c>
    </row>
    <row r="69" spans="1:37" ht="15.75" outlineLevel="1">
      <c r="A69" s="41" t="s">
        <v>97</v>
      </c>
      <c r="B69" s="54">
        <v>424.7</v>
      </c>
      <c r="C69" s="43">
        <f t="shared" si="26"/>
        <v>424.7</v>
      </c>
      <c r="D69" s="41" t="s">
        <v>98</v>
      </c>
      <c r="E69" s="41"/>
      <c r="F69" s="41"/>
      <c r="G69" s="41" t="s">
        <v>192</v>
      </c>
      <c r="H69" s="44">
        <f>B69-B57</f>
        <v>-51.10000000000002</v>
      </c>
      <c r="I69" s="41">
        <f t="shared" si="20"/>
        <v>0.75</v>
      </c>
      <c r="J69" s="45">
        <f t="shared" si="14"/>
        <v>0.8000000000000114</v>
      </c>
      <c r="K69" s="58">
        <f t="shared" si="16"/>
        <v>6.5</v>
      </c>
      <c r="L69" s="47">
        <f t="shared" si="23"/>
        <v>0.08421052631579067</v>
      </c>
      <c r="N69" s="44">
        <f t="shared" si="15"/>
        <v>0.6842105263157894</v>
      </c>
      <c r="O69" s="90">
        <f>COUNTIF(M$19:M69,"*")</f>
        <v>4</v>
      </c>
      <c r="P69" s="48">
        <f t="shared" si="27"/>
      </c>
      <c r="Q69" s="48">
        <f t="shared" si="27"/>
      </c>
      <c r="R69" s="48">
        <f t="shared" si="27"/>
      </c>
      <c r="S69" s="48">
        <f t="shared" si="27"/>
      </c>
      <c r="T69" s="48">
        <f t="shared" si="27"/>
      </c>
      <c r="U69" s="48">
        <f t="shared" si="27"/>
      </c>
      <c r="V69" s="48">
        <f t="shared" si="27"/>
      </c>
      <c r="W69" s="48">
        <f t="shared" si="27"/>
      </c>
      <c r="X69" s="48" t="str">
        <f t="shared" si="27"/>
        <v>ggg</v>
      </c>
      <c r="Y69" s="48">
        <f t="shared" si="27"/>
      </c>
      <c r="Z69" s="48">
        <f t="shared" si="28"/>
      </c>
      <c r="AA69" s="48">
        <f t="shared" si="28"/>
      </c>
      <c r="AB69" s="48">
        <f t="shared" si="28"/>
      </c>
      <c r="AC69" s="48">
        <f t="shared" si="28"/>
      </c>
      <c r="AD69" s="48">
        <f t="shared" si="28"/>
      </c>
      <c r="AE69" s="48">
        <f t="shared" si="28"/>
      </c>
      <c r="AF69" s="48">
        <f t="shared" si="28"/>
      </c>
      <c r="AG69" s="48">
        <f t="shared" si="28"/>
      </c>
      <c r="AH69" s="48">
        <f t="shared" si="28"/>
      </c>
      <c r="AI69" s="48">
        <f t="shared" si="28"/>
      </c>
      <c r="AJ69" s="48">
        <f t="shared" si="28"/>
      </c>
      <c r="AK69" s="48">
        <f t="shared" si="28"/>
      </c>
    </row>
    <row r="70" spans="1:37" ht="15.75" outlineLevel="1">
      <c r="A70" s="41" t="s">
        <v>96</v>
      </c>
      <c r="B70" s="55">
        <v>388</v>
      </c>
      <c r="C70" s="43">
        <f t="shared" si="26"/>
        <v>388</v>
      </c>
      <c r="D70" s="41"/>
      <c r="E70" s="41"/>
      <c r="F70" s="41"/>
      <c r="G70" s="41"/>
      <c r="I70" s="41">
        <f t="shared" si="20"/>
        <v>0</v>
      </c>
      <c r="J70" s="45">
        <f t="shared" si="14"/>
        <v>36.69999999999999</v>
      </c>
      <c r="K70" s="58">
        <f t="shared" si="16"/>
        <v>43.19999999999999</v>
      </c>
      <c r="L70" s="47">
        <f t="shared" si="23"/>
        <v>4.61315789473684</v>
      </c>
      <c r="N70" s="44">
        <f t="shared" si="15"/>
        <v>5.29736842105263</v>
      </c>
      <c r="O70" s="90">
        <f>COUNTIF(M$19:M70,"*")</f>
        <v>4</v>
      </c>
      <c r="P70" s="48">
        <f t="shared" si="27"/>
      </c>
      <c r="Q70" s="48">
        <f t="shared" si="27"/>
      </c>
      <c r="R70" s="48">
        <f t="shared" si="27"/>
      </c>
      <c r="S70" s="48">
        <f t="shared" si="27"/>
      </c>
      <c r="T70" s="48">
        <f t="shared" si="27"/>
      </c>
      <c r="U70" s="48">
        <f t="shared" si="27"/>
      </c>
      <c r="V70" s="48">
        <f t="shared" si="27"/>
      </c>
      <c r="W70" s="48">
        <f t="shared" si="27"/>
      </c>
      <c r="X70" s="48" t="str">
        <f t="shared" si="27"/>
        <v>ggg</v>
      </c>
      <c r="Y70" s="48">
        <f t="shared" si="27"/>
      </c>
      <c r="Z70" s="48">
        <f t="shared" si="28"/>
      </c>
      <c r="AA70" s="48">
        <f t="shared" si="28"/>
      </c>
      <c r="AB70" s="48">
        <f t="shared" si="28"/>
      </c>
      <c r="AC70" s="48">
        <f t="shared" si="28"/>
      </c>
      <c r="AD70" s="48">
        <f t="shared" si="28"/>
      </c>
      <c r="AE70" s="48">
        <f t="shared" si="28"/>
      </c>
      <c r="AF70" s="48">
        <f t="shared" si="28"/>
      </c>
      <c r="AG70" s="48">
        <f t="shared" si="28"/>
      </c>
      <c r="AH70" s="48">
        <f t="shared" si="28"/>
      </c>
      <c r="AI70" s="48">
        <f t="shared" si="28"/>
      </c>
      <c r="AJ70" s="48">
        <f t="shared" si="28"/>
      </c>
      <c r="AK70" s="48">
        <f t="shared" si="28"/>
      </c>
    </row>
    <row r="71" spans="1:37" ht="15.75" outlineLevel="1">
      <c r="A71" s="41" t="s">
        <v>63</v>
      </c>
      <c r="B71" s="55">
        <v>379</v>
      </c>
      <c r="C71" s="43">
        <f t="shared" si="26"/>
        <v>379</v>
      </c>
      <c r="D71" s="41"/>
      <c r="E71" s="41"/>
      <c r="F71" s="41"/>
      <c r="G71" s="41"/>
      <c r="I71" s="41">
        <f aca="true" t="shared" si="29" ref="I71:I102">IF(G71="L&amp;D",0.75,0)</f>
        <v>0</v>
      </c>
      <c r="J71" s="45">
        <f t="shared" si="14"/>
        <v>9</v>
      </c>
      <c r="K71" s="58">
        <f t="shared" si="16"/>
        <v>52.19999999999999</v>
      </c>
      <c r="L71" s="47">
        <f t="shared" si="23"/>
        <v>0.9473684210526315</v>
      </c>
      <c r="N71" s="44">
        <f t="shared" si="15"/>
        <v>6.244736842105262</v>
      </c>
      <c r="O71" s="90">
        <f>COUNTIF(M$19:M71,"*")</f>
        <v>4</v>
      </c>
      <c r="P71" s="48">
        <f t="shared" si="27"/>
      </c>
      <c r="Q71" s="48">
        <f t="shared" si="27"/>
      </c>
      <c r="R71" s="48">
        <f t="shared" si="27"/>
      </c>
      <c r="S71" s="48">
        <f t="shared" si="27"/>
      </c>
      <c r="T71" s="48">
        <f t="shared" si="27"/>
      </c>
      <c r="U71" s="48">
        <f t="shared" si="27"/>
      </c>
      <c r="V71" s="48">
        <f t="shared" si="27"/>
      </c>
      <c r="W71" s="48">
        <f t="shared" si="27"/>
      </c>
      <c r="X71" s="48" t="str">
        <f t="shared" si="27"/>
        <v>ggg</v>
      </c>
      <c r="Y71" s="48">
        <f t="shared" si="27"/>
      </c>
      <c r="Z71" s="48">
        <f t="shared" si="28"/>
      </c>
      <c r="AA71" s="48">
        <f t="shared" si="28"/>
      </c>
      <c r="AB71" s="48">
        <f t="shared" si="28"/>
      </c>
      <c r="AC71" s="48">
        <f t="shared" si="28"/>
      </c>
      <c r="AD71" s="48">
        <f t="shared" si="28"/>
      </c>
      <c r="AE71" s="48">
        <f t="shared" si="28"/>
      </c>
      <c r="AF71" s="48">
        <f t="shared" si="28"/>
      </c>
      <c r="AG71" s="48">
        <f t="shared" si="28"/>
      </c>
      <c r="AH71" s="48">
        <f t="shared" si="28"/>
      </c>
      <c r="AI71" s="48">
        <f t="shared" si="28"/>
      </c>
      <c r="AJ71" s="48">
        <f t="shared" si="28"/>
      </c>
      <c r="AK71" s="48">
        <f t="shared" si="28"/>
      </c>
    </row>
    <row r="72" spans="1:37" ht="15.75" outlineLevel="1">
      <c r="A72" s="41" t="s">
        <v>94</v>
      </c>
      <c r="B72" s="55">
        <v>378</v>
      </c>
      <c r="C72" s="43">
        <f t="shared" si="26"/>
        <v>378</v>
      </c>
      <c r="D72" s="41" t="s">
        <v>95</v>
      </c>
      <c r="E72" s="41" t="s">
        <v>62</v>
      </c>
      <c r="F72" s="41" t="s">
        <v>178</v>
      </c>
      <c r="G72" s="41"/>
      <c r="I72" s="41">
        <f t="shared" si="29"/>
        <v>0</v>
      </c>
      <c r="J72" s="45">
        <f t="shared" si="14"/>
        <v>1</v>
      </c>
      <c r="K72" s="58">
        <f t="shared" si="16"/>
        <v>53.19999999999999</v>
      </c>
      <c r="L72" s="47">
        <f t="shared" si="23"/>
        <v>0.10526315789473684</v>
      </c>
      <c r="N72" s="44">
        <f t="shared" si="15"/>
        <v>6.349999999999999</v>
      </c>
      <c r="O72" s="90">
        <f>COUNTIF(M$19:M72,"*")</f>
        <v>4</v>
      </c>
      <c r="P72" s="48">
        <f t="shared" si="27"/>
      </c>
      <c r="Q72" s="48">
        <f t="shared" si="27"/>
      </c>
      <c r="R72" s="48">
        <f t="shared" si="27"/>
      </c>
      <c r="S72" s="48">
        <f t="shared" si="27"/>
      </c>
      <c r="T72" s="48">
        <f t="shared" si="27"/>
      </c>
      <c r="U72" s="48">
        <f t="shared" si="27"/>
      </c>
      <c r="V72" s="48">
        <f t="shared" si="27"/>
      </c>
      <c r="W72" s="48">
        <f t="shared" si="27"/>
      </c>
      <c r="X72" s="48" t="str">
        <f t="shared" si="27"/>
        <v>ggg</v>
      </c>
      <c r="Y72" s="48">
        <f t="shared" si="27"/>
      </c>
      <c r="Z72" s="48">
        <f t="shared" si="28"/>
      </c>
      <c r="AA72" s="48">
        <f t="shared" si="28"/>
      </c>
      <c r="AB72" s="48">
        <f t="shared" si="28"/>
      </c>
      <c r="AC72" s="48">
        <f t="shared" si="28"/>
      </c>
      <c r="AD72" s="48">
        <f t="shared" si="28"/>
      </c>
      <c r="AE72" s="48">
        <f t="shared" si="28"/>
      </c>
      <c r="AF72" s="48">
        <f t="shared" si="28"/>
      </c>
      <c r="AG72" s="48">
        <f t="shared" si="28"/>
      </c>
      <c r="AH72" s="48">
        <f t="shared" si="28"/>
      </c>
      <c r="AI72" s="48">
        <f t="shared" si="28"/>
      </c>
      <c r="AJ72" s="48">
        <f t="shared" si="28"/>
      </c>
      <c r="AK72" s="48">
        <f t="shared" si="28"/>
      </c>
    </row>
    <row r="73" spans="1:37" ht="15.75" outlineLevel="1">
      <c r="A73" s="41" t="s">
        <v>63</v>
      </c>
      <c r="B73" s="55">
        <v>378</v>
      </c>
      <c r="C73" s="43">
        <f t="shared" si="26"/>
        <v>378</v>
      </c>
      <c r="D73" s="41"/>
      <c r="E73" s="41"/>
      <c r="F73" s="41"/>
      <c r="G73" s="41"/>
      <c r="I73" s="41">
        <f t="shared" si="29"/>
        <v>0</v>
      </c>
      <c r="J73" s="45">
        <f t="shared" si="14"/>
        <v>0</v>
      </c>
      <c r="K73" s="58">
        <f t="shared" si="16"/>
        <v>53.19999999999999</v>
      </c>
      <c r="L73" s="47">
        <f t="shared" si="23"/>
        <v>0</v>
      </c>
      <c r="M73" s="46" t="s">
        <v>193</v>
      </c>
      <c r="N73" s="44">
        <f t="shared" si="15"/>
        <v>6.349999999999999</v>
      </c>
      <c r="O73" s="90">
        <f>COUNTIF(M$19:M73,"*")</f>
        <v>5</v>
      </c>
      <c r="P73" s="48">
        <f t="shared" si="27"/>
      </c>
      <c r="Q73" s="48">
        <f t="shared" si="27"/>
      </c>
      <c r="R73" s="48">
        <f t="shared" si="27"/>
      </c>
      <c r="S73" s="48">
        <f t="shared" si="27"/>
      </c>
      <c r="T73" s="48">
        <f t="shared" si="27"/>
      </c>
      <c r="U73" s="48">
        <f t="shared" si="27"/>
      </c>
      <c r="V73" s="48">
        <f t="shared" si="27"/>
      </c>
      <c r="W73" s="48">
        <f t="shared" si="27"/>
      </c>
      <c r="X73" s="48">
        <f t="shared" si="27"/>
      </c>
      <c r="Y73" s="48" t="str">
        <f t="shared" si="27"/>
        <v>ggg</v>
      </c>
      <c r="Z73" s="48">
        <f t="shared" si="28"/>
      </c>
      <c r="AA73" s="48">
        <f t="shared" si="28"/>
      </c>
      <c r="AB73" s="48">
        <f t="shared" si="28"/>
      </c>
      <c r="AC73" s="48">
        <f t="shared" si="28"/>
      </c>
      <c r="AD73" s="48">
        <f t="shared" si="28"/>
      </c>
      <c r="AE73" s="48">
        <f t="shared" si="28"/>
      </c>
      <c r="AF73" s="48">
        <f t="shared" si="28"/>
      </c>
      <c r="AG73" s="48">
        <f t="shared" si="28"/>
      </c>
      <c r="AH73" s="48">
        <f t="shared" si="28"/>
      </c>
      <c r="AI73" s="48">
        <f t="shared" si="28"/>
      </c>
      <c r="AJ73" s="48">
        <f t="shared" si="28"/>
      </c>
      <c r="AK73" s="48">
        <f t="shared" si="28"/>
      </c>
    </row>
    <row r="74" spans="1:37" ht="15.75" outlineLevel="1">
      <c r="A74" s="41" t="s">
        <v>63</v>
      </c>
      <c r="B74" s="55">
        <v>361.7</v>
      </c>
      <c r="C74" s="43">
        <f t="shared" si="26"/>
        <v>361.7</v>
      </c>
      <c r="D74" s="41"/>
      <c r="E74" s="41"/>
      <c r="F74" s="41"/>
      <c r="G74" s="41"/>
      <c r="I74" s="41">
        <f t="shared" si="29"/>
        <v>0</v>
      </c>
      <c r="J74" s="45">
        <f t="shared" si="14"/>
        <v>16.30000000000001</v>
      </c>
      <c r="K74" s="58">
        <f t="shared" si="16"/>
        <v>16.30000000000001</v>
      </c>
      <c r="L74" s="47">
        <f t="shared" si="23"/>
        <v>1.7157894736842116</v>
      </c>
      <c r="N74" s="44">
        <f t="shared" si="15"/>
        <v>1.7157894736842116</v>
      </c>
      <c r="O74" s="90">
        <f>COUNTIF(M$19:M74,"*")</f>
        <v>5</v>
      </c>
      <c r="P74" s="48">
        <f t="shared" si="27"/>
      </c>
      <c r="Q74" s="48">
        <f t="shared" si="27"/>
      </c>
      <c r="R74" s="48">
        <f t="shared" si="27"/>
      </c>
      <c r="S74" s="48">
        <f t="shared" si="27"/>
      </c>
      <c r="T74" s="48">
        <f t="shared" si="27"/>
      </c>
      <c r="U74" s="48">
        <f t="shared" si="27"/>
      </c>
      <c r="V74" s="48">
        <f t="shared" si="27"/>
      </c>
      <c r="W74" s="48">
        <f t="shared" si="27"/>
      </c>
      <c r="X74" s="48">
        <f t="shared" si="27"/>
      </c>
      <c r="Y74" s="48" t="str">
        <f t="shared" si="27"/>
        <v>ggg</v>
      </c>
      <c r="Z74" s="48">
        <f t="shared" si="28"/>
      </c>
      <c r="AA74" s="48">
        <f t="shared" si="28"/>
      </c>
      <c r="AB74" s="48">
        <f t="shared" si="28"/>
      </c>
      <c r="AC74" s="48">
        <f t="shared" si="28"/>
      </c>
      <c r="AD74" s="48">
        <f t="shared" si="28"/>
      </c>
      <c r="AE74" s="48">
        <f t="shared" si="28"/>
      </c>
      <c r="AF74" s="48">
        <f t="shared" si="28"/>
      </c>
      <c r="AG74" s="48">
        <f t="shared" si="28"/>
      </c>
      <c r="AH74" s="48">
        <f t="shared" si="28"/>
      </c>
      <c r="AI74" s="48">
        <f t="shared" si="28"/>
      </c>
      <c r="AJ74" s="48">
        <f t="shared" si="28"/>
      </c>
      <c r="AK74" s="48">
        <f t="shared" si="28"/>
      </c>
    </row>
    <row r="75" spans="1:37" ht="15.75" outlineLevel="1">
      <c r="A75" s="41" t="s">
        <v>93</v>
      </c>
      <c r="B75" s="55">
        <v>361</v>
      </c>
      <c r="C75" s="43">
        <f t="shared" si="26"/>
        <v>361</v>
      </c>
      <c r="D75" s="41"/>
      <c r="E75" s="41"/>
      <c r="F75" s="41"/>
      <c r="G75" s="41"/>
      <c r="I75" s="41">
        <f t="shared" si="29"/>
        <v>0</v>
      </c>
      <c r="J75" s="45">
        <f t="shared" si="14"/>
        <v>0.6999999999999886</v>
      </c>
      <c r="K75" s="58">
        <f t="shared" si="16"/>
        <v>17</v>
      </c>
      <c r="L75" s="47">
        <f t="shared" si="23"/>
        <v>0.07368421052631459</v>
      </c>
      <c r="N75" s="44">
        <f t="shared" si="15"/>
        <v>1.7894736842105263</v>
      </c>
      <c r="O75" s="90">
        <f>COUNTIF(M$19:M75,"*")</f>
        <v>5</v>
      </c>
      <c r="P75" s="48">
        <f t="shared" si="27"/>
      </c>
      <c r="Q75" s="48">
        <f t="shared" si="27"/>
      </c>
      <c r="R75" s="48">
        <f t="shared" si="27"/>
      </c>
      <c r="S75" s="48">
        <f t="shared" si="27"/>
      </c>
      <c r="T75" s="48">
        <f t="shared" si="27"/>
      </c>
      <c r="U75" s="48">
        <f t="shared" si="27"/>
      </c>
      <c r="V75" s="48">
        <f t="shared" si="27"/>
      </c>
      <c r="W75" s="48">
        <f t="shared" si="27"/>
      </c>
      <c r="X75" s="48">
        <f t="shared" si="27"/>
      </c>
      <c r="Y75" s="48" t="str">
        <f t="shared" si="27"/>
        <v>ggg</v>
      </c>
      <c r="Z75" s="48">
        <f t="shared" si="28"/>
      </c>
      <c r="AA75" s="48">
        <f t="shared" si="28"/>
      </c>
      <c r="AB75" s="48">
        <f t="shared" si="28"/>
      </c>
      <c r="AC75" s="48">
        <f t="shared" si="28"/>
      </c>
      <c r="AD75" s="48">
        <f t="shared" si="28"/>
      </c>
      <c r="AE75" s="48">
        <f t="shared" si="28"/>
      </c>
      <c r="AF75" s="48">
        <f t="shared" si="28"/>
      </c>
      <c r="AG75" s="48">
        <f t="shared" si="28"/>
      </c>
      <c r="AH75" s="48">
        <f t="shared" si="28"/>
      </c>
      <c r="AI75" s="48">
        <f t="shared" si="28"/>
      </c>
      <c r="AJ75" s="48">
        <f t="shared" si="28"/>
      </c>
      <c r="AK75" s="48">
        <f t="shared" si="28"/>
      </c>
    </row>
    <row r="76" spans="1:37" ht="15.75" outlineLevel="1">
      <c r="A76" s="41" t="s">
        <v>91</v>
      </c>
      <c r="B76" s="55">
        <v>358.5</v>
      </c>
      <c r="C76" s="43">
        <f t="shared" si="26"/>
        <v>358.5</v>
      </c>
      <c r="D76" s="41" t="s">
        <v>92</v>
      </c>
      <c r="E76" s="41" t="s">
        <v>62</v>
      </c>
      <c r="F76" s="41"/>
      <c r="G76" s="41"/>
      <c r="I76" s="41">
        <f t="shared" si="29"/>
        <v>0</v>
      </c>
      <c r="J76" s="45">
        <f t="shared" si="14"/>
        <v>2.5</v>
      </c>
      <c r="K76" s="58">
        <f t="shared" si="16"/>
        <v>19.5</v>
      </c>
      <c r="L76" s="47">
        <f t="shared" si="23"/>
        <v>0.2631578947368421</v>
      </c>
      <c r="N76" s="44">
        <f t="shared" si="15"/>
        <v>2.0526315789473686</v>
      </c>
      <c r="O76" s="90">
        <f>COUNTIF(M$19:M76,"*")</f>
        <v>5</v>
      </c>
      <c r="P76" s="48">
        <f t="shared" si="27"/>
      </c>
      <c r="Q76" s="48">
        <f t="shared" si="27"/>
      </c>
      <c r="R76" s="48">
        <f t="shared" si="27"/>
      </c>
      <c r="S76" s="48">
        <f t="shared" si="27"/>
      </c>
      <c r="T76" s="48">
        <f t="shared" si="27"/>
      </c>
      <c r="U76" s="48">
        <f t="shared" si="27"/>
      </c>
      <c r="V76" s="48">
        <f t="shared" si="27"/>
      </c>
      <c r="W76" s="48">
        <f t="shared" si="27"/>
      </c>
      <c r="X76" s="48">
        <f t="shared" si="27"/>
      </c>
      <c r="Y76" s="48" t="str">
        <f t="shared" si="27"/>
        <v>ggg</v>
      </c>
      <c r="Z76" s="48">
        <f t="shared" si="28"/>
      </c>
      <c r="AA76" s="48">
        <f t="shared" si="28"/>
      </c>
      <c r="AB76" s="48">
        <f t="shared" si="28"/>
      </c>
      <c r="AC76" s="48">
        <f t="shared" si="28"/>
      </c>
      <c r="AD76" s="48">
        <f t="shared" si="28"/>
      </c>
      <c r="AE76" s="48">
        <f t="shared" si="28"/>
      </c>
      <c r="AF76" s="48">
        <f t="shared" si="28"/>
      </c>
      <c r="AG76" s="48">
        <f t="shared" si="28"/>
      </c>
      <c r="AH76" s="48">
        <f t="shared" si="28"/>
      </c>
      <c r="AI76" s="48">
        <f t="shared" si="28"/>
      </c>
      <c r="AJ76" s="48">
        <f t="shared" si="28"/>
      </c>
      <c r="AK76" s="48">
        <f t="shared" si="28"/>
      </c>
    </row>
    <row r="77" spans="1:37" ht="15.75" outlineLevel="1">
      <c r="A77" s="41" t="s">
        <v>89</v>
      </c>
      <c r="B77" s="55">
        <v>358.1</v>
      </c>
      <c r="C77" s="43">
        <f t="shared" si="26"/>
        <v>358.1</v>
      </c>
      <c r="D77" s="41" t="s">
        <v>90</v>
      </c>
      <c r="E77" s="41" t="s">
        <v>62</v>
      </c>
      <c r="F77" s="41" t="s">
        <v>178</v>
      </c>
      <c r="G77" s="41"/>
      <c r="I77" s="41">
        <f t="shared" si="29"/>
        <v>0</v>
      </c>
      <c r="J77" s="45">
        <f t="shared" si="14"/>
        <v>0.39999999999997726</v>
      </c>
      <c r="K77" s="58">
        <f t="shared" si="16"/>
        <v>19.899999999999977</v>
      </c>
      <c r="L77" s="47">
        <f t="shared" si="23"/>
        <v>0.04210526315789234</v>
      </c>
      <c r="N77" s="44">
        <f t="shared" si="15"/>
        <v>2.094736842105261</v>
      </c>
      <c r="O77" s="90">
        <f>COUNTIF(M$19:M77,"*")</f>
        <v>5</v>
      </c>
      <c r="P77" s="48">
        <f aca="true" t="shared" si="30" ref="P77:Y86">IF(($O77)=P$6,"ggg","")</f>
      </c>
      <c r="Q77" s="48">
        <f t="shared" si="30"/>
      </c>
      <c r="R77" s="48">
        <f t="shared" si="30"/>
      </c>
      <c r="S77" s="48">
        <f t="shared" si="30"/>
      </c>
      <c r="T77" s="48">
        <f t="shared" si="30"/>
      </c>
      <c r="U77" s="48">
        <f t="shared" si="30"/>
      </c>
      <c r="V77" s="48">
        <f t="shared" si="30"/>
      </c>
      <c r="W77" s="48">
        <f t="shared" si="30"/>
      </c>
      <c r="X77" s="48">
        <f t="shared" si="30"/>
      </c>
      <c r="Y77" s="48" t="str">
        <f t="shared" si="30"/>
        <v>ggg</v>
      </c>
      <c r="Z77" s="48">
        <f aca="true" t="shared" si="31" ref="Z77:AK86">IF(($O77)=Z$6,"ggg","")</f>
      </c>
      <c r="AA77" s="48">
        <f t="shared" si="31"/>
      </c>
      <c r="AB77" s="48">
        <f t="shared" si="31"/>
      </c>
      <c r="AC77" s="48">
        <f t="shared" si="31"/>
      </c>
      <c r="AD77" s="48">
        <f t="shared" si="31"/>
      </c>
      <c r="AE77" s="48">
        <f t="shared" si="31"/>
      </c>
      <c r="AF77" s="48">
        <f t="shared" si="31"/>
      </c>
      <c r="AG77" s="48">
        <f t="shared" si="31"/>
      </c>
      <c r="AH77" s="48">
        <f t="shared" si="31"/>
      </c>
      <c r="AI77" s="48">
        <f t="shared" si="31"/>
      </c>
      <c r="AJ77" s="48">
        <f t="shared" si="31"/>
      </c>
      <c r="AK77" s="48">
        <f t="shared" si="31"/>
      </c>
    </row>
    <row r="78" spans="1:37" ht="15.75" outlineLevel="1">
      <c r="A78" s="41" t="s">
        <v>87</v>
      </c>
      <c r="B78" s="55">
        <v>357.4</v>
      </c>
      <c r="C78" s="43">
        <f t="shared" si="26"/>
        <v>357.4</v>
      </c>
      <c r="D78" s="41" t="s">
        <v>88</v>
      </c>
      <c r="E78" s="41" t="s">
        <v>62</v>
      </c>
      <c r="F78" s="41" t="s">
        <v>178</v>
      </c>
      <c r="G78" s="41"/>
      <c r="I78" s="41">
        <f t="shared" si="29"/>
        <v>0</v>
      </c>
      <c r="J78" s="45">
        <f t="shared" si="14"/>
        <v>0.7000000000000455</v>
      </c>
      <c r="K78" s="58">
        <f t="shared" si="16"/>
        <v>20.600000000000023</v>
      </c>
      <c r="L78" s="47">
        <f t="shared" si="23"/>
        <v>0.07368421052632057</v>
      </c>
      <c r="N78" s="44">
        <f t="shared" si="15"/>
        <v>2.1684210526315812</v>
      </c>
      <c r="O78" s="90">
        <f>COUNTIF(M$19:M78,"*")</f>
        <v>5</v>
      </c>
      <c r="P78" s="48">
        <f t="shared" si="30"/>
      </c>
      <c r="Q78" s="48">
        <f t="shared" si="30"/>
      </c>
      <c r="R78" s="48">
        <f t="shared" si="30"/>
      </c>
      <c r="S78" s="48">
        <f t="shared" si="30"/>
      </c>
      <c r="T78" s="48">
        <f t="shared" si="30"/>
      </c>
      <c r="U78" s="48">
        <f t="shared" si="30"/>
      </c>
      <c r="V78" s="48">
        <f t="shared" si="30"/>
      </c>
      <c r="W78" s="48">
        <f t="shared" si="30"/>
      </c>
      <c r="X78" s="48">
        <f t="shared" si="30"/>
      </c>
      <c r="Y78" s="48" t="str">
        <f t="shared" si="30"/>
        <v>ggg</v>
      </c>
      <c r="Z78" s="48">
        <f t="shared" si="31"/>
      </c>
      <c r="AA78" s="48">
        <f t="shared" si="31"/>
      </c>
      <c r="AB78" s="48">
        <f t="shared" si="31"/>
      </c>
      <c r="AC78" s="48">
        <f t="shared" si="31"/>
      </c>
      <c r="AD78" s="48">
        <f t="shared" si="31"/>
      </c>
      <c r="AE78" s="48">
        <f t="shared" si="31"/>
      </c>
      <c r="AF78" s="48">
        <f t="shared" si="31"/>
      </c>
      <c r="AG78" s="48">
        <f t="shared" si="31"/>
      </c>
      <c r="AH78" s="48">
        <f t="shared" si="31"/>
      </c>
      <c r="AI78" s="48">
        <f t="shared" si="31"/>
      </c>
      <c r="AJ78" s="48">
        <f t="shared" si="31"/>
      </c>
      <c r="AK78" s="48">
        <f t="shared" si="31"/>
      </c>
    </row>
    <row r="79" spans="1:37" ht="15.75" outlineLevel="1">
      <c r="A79" s="41" t="s">
        <v>86</v>
      </c>
      <c r="B79" s="55">
        <v>351.5</v>
      </c>
      <c r="C79" s="43">
        <f t="shared" si="26"/>
        <v>351.5</v>
      </c>
      <c r="D79" s="41"/>
      <c r="E79" s="41"/>
      <c r="F79" s="41"/>
      <c r="G79" s="41"/>
      <c r="I79" s="41">
        <f t="shared" si="29"/>
        <v>0</v>
      </c>
      <c r="J79" s="45">
        <f t="shared" si="14"/>
        <v>5.899999999999977</v>
      </c>
      <c r="K79" s="58">
        <f t="shared" si="16"/>
        <v>26.5</v>
      </c>
      <c r="L79" s="47">
        <f t="shared" si="23"/>
        <v>0.621052631578945</v>
      </c>
      <c r="N79" s="44">
        <f t="shared" si="15"/>
        <v>2.789473684210526</v>
      </c>
      <c r="O79" s="90">
        <f>COUNTIF(M$19:M79,"*")</f>
        <v>5</v>
      </c>
      <c r="P79" s="48">
        <f t="shared" si="30"/>
      </c>
      <c r="Q79" s="48">
        <f t="shared" si="30"/>
      </c>
      <c r="R79" s="48">
        <f t="shared" si="30"/>
      </c>
      <c r="S79" s="48">
        <f t="shared" si="30"/>
      </c>
      <c r="T79" s="48">
        <f t="shared" si="30"/>
      </c>
      <c r="U79" s="48">
        <f t="shared" si="30"/>
      </c>
      <c r="V79" s="48">
        <f t="shared" si="30"/>
      </c>
      <c r="W79" s="48">
        <f t="shared" si="30"/>
      </c>
      <c r="X79" s="48">
        <f t="shared" si="30"/>
      </c>
      <c r="Y79" s="48" t="str">
        <f t="shared" si="30"/>
        <v>ggg</v>
      </c>
      <c r="Z79" s="48">
        <f t="shared" si="31"/>
      </c>
      <c r="AA79" s="48">
        <f t="shared" si="31"/>
      </c>
      <c r="AB79" s="48">
        <f t="shared" si="31"/>
      </c>
      <c r="AC79" s="48">
        <f t="shared" si="31"/>
      </c>
      <c r="AD79" s="48">
        <f t="shared" si="31"/>
      </c>
      <c r="AE79" s="48">
        <f t="shared" si="31"/>
      </c>
      <c r="AF79" s="48">
        <f t="shared" si="31"/>
      </c>
      <c r="AG79" s="48">
        <f t="shared" si="31"/>
      </c>
      <c r="AH79" s="48">
        <f t="shared" si="31"/>
      </c>
      <c r="AI79" s="48">
        <f t="shared" si="31"/>
      </c>
      <c r="AJ79" s="48">
        <f t="shared" si="31"/>
      </c>
      <c r="AK79" s="48">
        <f t="shared" si="31"/>
      </c>
    </row>
    <row r="80" spans="1:37" ht="15.75" outlineLevel="1">
      <c r="A80" s="41" t="s">
        <v>63</v>
      </c>
      <c r="B80" s="55">
        <v>349.5</v>
      </c>
      <c r="C80" s="43">
        <f t="shared" si="26"/>
        <v>349.5</v>
      </c>
      <c r="D80" s="41"/>
      <c r="E80" s="41"/>
      <c r="F80" s="41"/>
      <c r="G80" s="41"/>
      <c r="I80" s="41">
        <f t="shared" si="29"/>
        <v>0</v>
      </c>
      <c r="J80" s="45">
        <f t="shared" si="14"/>
        <v>2</v>
      </c>
      <c r="K80" s="58">
        <f t="shared" si="16"/>
        <v>28.5</v>
      </c>
      <c r="L80" s="47">
        <f t="shared" si="23"/>
        <v>0.21052631578947367</v>
      </c>
      <c r="N80" s="44">
        <f t="shared" si="15"/>
        <v>3</v>
      </c>
      <c r="O80" s="90">
        <f>COUNTIF(M$19:M80,"*")</f>
        <v>5</v>
      </c>
      <c r="P80" s="48">
        <f t="shared" si="30"/>
      </c>
      <c r="Q80" s="48">
        <f t="shared" si="30"/>
      </c>
      <c r="R80" s="48">
        <f t="shared" si="30"/>
      </c>
      <c r="S80" s="48">
        <f t="shared" si="30"/>
      </c>
      <c r="T80" s="48">
        <f t="shared" si="30"/>
      </c>
      <c r="U80" s="48">
        <f t="shared" si="30"/>
      </c>
      <c r="V80" s="48">
        <f t="shared" si="30"/>
      </c>
      <c r="W80" s="48">
        <f t="shared" si="30"/>
      </c>
      <c r="X80" s="48">
        <f t="shared" si="30"/>
      </c>
      <c r="Y80" s="48" t="str">
        <f t="shared" si="30"/>
        <v>ggg</v>
      </c>
      <c r="Z80" s="48">
        <f t="shared" si="31"/>
      </c>
      <c r="AA80" s="48">
        <f t="shared" si="31"/>
      </c>
      <c r="AB80" s="48">
        <f t="shared" si="31"/>
      </c>
      <c r="AC80" s="48">
        <f t="shared" si="31"/>
      </c>
      <c r="AD80" s="48">
        <f t="shared" si="31"/>
      </c>
      <c r="AE80" s="48">
        <f t="shared" si="31"/>
      </c>
      <c r="AF80" s="48">
        <f t="shared" si="31"/>
      </c>
      <c r="AG80" s="48">
        <f t="shared" si="31"/>
      </c>
      <c r="AH80" s="48">
        <f t="shared" si="31"/>
      </c>
      <c r="AI80" s="48">
        <f t="shared" si="31"/>
      </c>
      <c r="AJ80" s="48">
        <f t="shared" si="31"/>
      </c>
      <c r="AK80" s="48">
        <f t="shared" si="31"/>
      </c>
    </row>
    <row r="81" spans="1:37" ht="15.75" outlineLevel="1">
      <c r="A81" s="41" t="s">
        <v>84</v>
      </c>
      <c r="B81" s="55">
        <v>349</v>
      </c>
      <c r="C81" s="43">
        <f t="shared" si="26"/>
        <v>349</v>
      </c>
      <c r="D81" s="41" t="s">
        <v>85</v>
      </c>
      <c r="E81" s="41"/>
      <c r="F81" s="41"/>
      <c r="G81" s="41" t="s">
        <v>192</v>
      </c>
      <c r="H81" s="44">
        <f>B81-B69</f>
        <v>-75.69999999999999</v>
      </c>
      <c r="I81" s="41">
        <f t="shared" si="29"/>
        <v>0.75</v>
      </c>
      <c r="J81" s="45">
        <f t="shared" si="14"/>
        <v>0.5</v>
      </c>
      <c r="K81" s="58">
        <f t="shared" si="16"/>
        <v>29</v>
      </c>
      <c r="L81" s="47">
        <f t="shared" si="23"/>
        <v>0.05263157894736842</v>
      </c>
      <c r="N81" s="44">
        <f t="shared" si="15"/>
        <v>3.0526315789473686</v>
      </c>
      <c r="O81" s="90">
        <f>COUNTIF(M$19:M81,"*")</f>
        <v>5</v>
      </c>
      <c r="P81" s="48">
        <f t="shared" si="30"/>
      </c>
      <c r="Q81" s="48">
        <f t="shared" si="30"/>
      </c>
      <c r="R81" s="48">
        <f t="shared" si="30"/>
      </c>
      <c r="S81" s="48">
        <f t="shared" si="30"/>
      </c>
      <c r="T81" s="48">
        <f t="shared" si="30"/>
      </c>
      <c r="U81" s="48">
        <f t="shared" si="30"/>
      </c>
      <c r="V81" s="48">
        <f t="shared" si="30"/>
      </c>
      <c r="W81" s="48">
        <f t="shared" si="30"/>
      </c>
      <c r="X81" s="48">
        <f t="shared" si="30"/>
      </c>
      <c r="Y81" s="48" t="str">
        <f t="shared" si="30"/>
        <v>ggg</v>
      </c>
      <c r="Z81" s="48">
        <f t="shared" si="31"/>
      </c>
      <c r="AA81" s="48">
        <f t="shared" si="31"/>
      </c>
      <c r="AB81" s="48">
        <f t="shared" si="31"/>
      </c>
      <c r="AC81" s="48">
        <f t="shared" si="31"/>
      </c>
      <c r="AD81" s="48">
        <f t="shared" si="31"/>
      </c>
      <c r="AE81" s="48">
        <f t="shared" si="31"/>
      </c>
      <c r="AF81" s="48">
        <f t="shared" si="31"/>
      </c>
      <c r="AG81" s="48">
        <f t="shared" si="31"/>
      </c>
      <c r="AH81" s="48">
        <f t="shared" si="31"/>
      </c>
      <c r="AI81" s="48">
        <f t="shared" si="31"/>
      </c>
      <c r="AJ81" s="48">
        <f t="shared" si="31"/>
      </c>
      <c r="AK81" s="48">
        <f t="shared" si="31"/>
      </c>
    </row>
    <row r="82" spans="1:37" ht="15.75" outlineLevel="1">
      <c r="A82" s="41" t="s">
        <v>83</v>
      </c>
      <c r="B82" s="56">
        <v>339.1</v>
      </c>
      <c r="C82" s="43">
        <f t="shared" si="26"/>
        <v>339.1</v>
      </c>
      <c r="D82" s="41"/>
      <c r="E82" s="41"/>
      <c r="F82" s="41"/>
      <c r="G82" s="41"/>
      <c r="I82" s="41">
        <f t="shared" si="29"/>
        <v>0</v>
      </c>
      <c r="J82" s="45">
        <f t="shared" si="14"/>
        <v>9.899999999999977</v>
      </c>
      <c r="K82" s="58">
        <f t="shared" si="16"/>
        <v>38.89999999999998</v>
      </c>
      <c r="L82" s="47">
        <f t="shared" si="23"/>
        <v>1.7921052631578924</v>
      </c>
      <c r="N82" s="44">
        <f t="shared" si="15"/>
        <v>4.844736842105261</v>
      </c>
      <c r="O82" s="90">
        <f>COUNTIF(M$19:M82,"*")</f>
        <v>5</v>
      </c>
      <c r="P82" s="48">
        <f t="shared" si="30"/>
      </c>
      <c r="Q82" s="48">
        <f t="shared" si="30"/>
      </c>
      <c r="R82" s="48">
        <f t="shared" si="30"/>
      </c>
      <c r="S82" s="48">
        <f t="shared" si="30"/>
      </c>
      <c r="T82" s="48">
        <f t="shared" si="30"/>
      </c>
      <c r="U82" s="48">
        <f t="shared" si="30"/>
      </c>
      <c r="V82" s="48">
        <f t="shared" si="30"/>
      </c>
      <c r="W82" s="48">
        <f t="shared" si="30"/>
      </c>
      <c r="X82" s="48">
        <f t="shared" si="30"/>
      </c>
      <c r="Y82" s="48" t="str">
        <f t="shared" si="30"/>
        <v>ggg</v>
      </c>
      <c r="Z82" s="48">
        <f t="shared" si="31"/>
      </c>
      <c r="AA82" s="48">
        <f t="shared" si="31"/>
      </c>
      <c r="AB82" s="48">
        <f t="shared" si="31"/>
      </c>
      <c r="AC82" s="48">
        <f t="shared" si="31"/>
      </c>
      <c r="AD82" s="48">
        <f t="shared" si="31"/>
      </c>
      <c r="AE82" s="48">
        <f t="shared" si="31"/>
      </c>
      <c r="AF82" s="48">
        <f t="shared" si="31"/>
      </c>
      <c r="AG82" s="48">
        <f t="shared" si="31"/>
      </c>
      <c r="AH82" s="48">
        <f t="shared" si="31"/>
      </c>
      <c r="AI82" s="48">
        <f t="shared" si="31"/>
      </c>
      <c r="AJ82" s="48">
        <f t="shared" si="31"/>
      </c>
      <c r="AK82" s="48">
        <f t="shared" si="31"/>
      </c>
    </row>
    <row r="83" spans="1:37" ht="15.75" outlineLevel="1">
      <c r="A83" s="41" t="s">
        <v>81</v>
      </c>
      <c r="B83" s="56">
        <v>333.3</v>
      </c>
      <c r="C83" s="43">
        <f t="shared" si="26"/>
        <v>333.3</v>
      </c>
      <c r="D83" s="41" t="s">
        <v>82</v>
      </c>
      <c r="E83" s="41" t="s">
        <v>62</v>
      </c>
      <c r="F83" s="41" t="s">
        <v>178</v>
      </c>
      <c r="G83" s="41"/>
      <c r="I83" s="41">
        <f t="shared" si="29"/>
        <v>0</v>
      </c>
      <c r="J83" s="45">
        <f t="shared" si="14"/>
        <v>5.800000000000011</v>
      </c>
      <c r="K83" s="58">
        <f t="shared" si="16"/>
        <v>44.69999999999999</v>
      </c>
      <c r="L83" s="47">
        <f aca="true" t="shared" si="32" ref="L83:L114">(J83)/$V$1+I82</f>
        <v>0.6105263157894749</v>
      </c>
      <c r="M83" s="46" t="s">
        <v>193</v>
      </c>
      <c r="N83" s="44">
        <f t="shared" si="15"/>
        <v>5.455263157894736</v>
      </c>
      <c r="O83" s="90">
        <f>COUNTIF(M$19:M83,"*")</f>
        <v>6</v>
      </c>
      <c r="P83" s="48">
        <f t="shared" si="30"/>
      </c>
      <c r="Q83" s="48">
        <f t="shared" si="30"/>
      </c>
      <c r="R83" s="48">
        <f t="shared" si="30"/>
      </c>
      <c r="S83" s="48">
        <f t="shared" si="30"/>
      </c>
      <c r="T83" s="48">
        <f t="shared" si="30"/>
      </c>
      <c r="U83" s="48">
        <f t="shared" si="30"/>
      </c>
      <c r="V83" s="48">
        <f t="shared" si="30"/>
      </c>
      <c r="W83" s="48">
        <f t="shared" si="30"/>
      </c>
      <c r="X83" s="48">
        <f t="shared" si="30"/>
      </c>
      <c r="Y83" s="48">
        <f t="shared" si="30"/>
      </c>
      <c r="Z83" s="48" t="str">
        <f t="shared" si="31"/>
        <v>ggg</v>
      </c>
      <c r="AA83" s="48">
        <f t="shared" si="31"/>
      </c>
      <c r="AB83" s="48">
        <f t="shared" si="31"/>
      </c>
      <c r="AC83" s="48">
        <f t="shared" si="31"/>
      </c>
      <c r="AD83" s="48">
        <f t="shared" si="31"/>
      </c>
      <c r="AE83" s="48">
        <f t="shared" si="31"/>
      </c>
      <c r="AF83" s="48">
        <f t="shared" si="31"/>
      </c>
      <c r="AG83" s="48">
        <f t="shared" si="31"/>
      </c>
      <c r="AH83" s="48">
        <f t="shared" si="31"/>
      </c>
      <c r="AI83" s="48">
        <f t="shared" si="31"/>
      </c>
      <c r="AJ83" s="48">
        <f t="shared" si="31"/>
      </c>
      <c r="AK83" s="48">
        <f t="shared" si="31"/>
      </c>
    </row>
    <row r="84" spans="1:37" ht="15.75" outlineLevel="1">
      <c r="A84" s="41" t="s">
        <v>79</v>
      </c>
      <c r="B84" s="56">
        <v>305</v>
      </c>
      <c r="C84" s="43">
        <f t="shared" si="26"/>
        <v>305</v>
      </c>
      <c r="D84" s="41" t="s">
        <v>80</v>
      </c>
      <c r="E84" s="41" t="s">
        <v>62</v>
      </c>
      <c r="F84" s="41" t="s">
        <v>178</v>
      </c>
      <c r="G84" s="41"/>
      <c r="I84" s="41">
        <f t="shared" si="29"/>
        <v>0</v>
      </c>
      <c r="J84" s="45">
        <f t="shared" si="14"/>
        <v>28.30000000000001</v>
      </c>
      <c r="K84" s="58">
        <f t="shared" si="16"/>
        <v>28.30000000000001</v>
      </c>
      <c r="L84" s="47">
        <f t="shared" si="32"/>
        <v>2.978947368421054</v>
      </c>
      <c r="N84" s="44">
        <f t="shared" si="15"/>
        <v>2.978947368421054</v>
      </c>
      <c r="O84" s="90">
        <f>COUNTIF(M$19:M84,"*")</f>
        <v>6</v>
      </c>
      <c r="P84" s="48">
        <f t="shared" si="30"/>
      </c>
      <c r="Q84" s="48">
        <f t="shared" si="30"/>
      </c>
      <c r="R84" s="48">
        <f t="shared" si="30"/>
      </c>
      <c r="S84" s="48">
        <f t="shared" si="30"/>
      </c>
      <c r="T84" s="48">
        <f t="shared" si="30"/>
      </c>
      <c r="U84" s="48">
        <f t="shared" si="30"/>
      </c>
      <c r="V84" s="48">
        <f t="shared" si="30"/>
      </c>
      <c r="W84" s="48">
        <f t="shared" si="30"/>
      </c>
      <c r="X84" s="48">
        <f t="shared" si="30"/>
      </c>
      <c r="Y84" s="48">
        <f t="shared" si="30"/>
      </c>
      <c r="Z84" s="48" t="str">
        <f t="shared" si="31"/>
        <v>ggg</v>
      </c>
      <c r="AA84" s="48">
        <f t="shared" si="31"/>
      </c>
      <c r="AB84" s="48">
        <f t="shared" si="31"/>
      </c>
      <c r="AC84" s="48">
        <f t="shared" si="31"/>
      </c>
      <c r="AD84" s="48">
        <f t="shared" si="31"/>
      </c>
      <c r="AE84" s="48">
        <f t="shared" si="31"/>
      </c>
      <c r="AF84" s="48">
        <f t="shared" si="31"/>
      </c>
      <c r="AG84" s="48">
        <f t="shared" si="31"/>
      </c>
      <c r="AH84" s="48">
        <f t="shared" si="31"/>
      </c>
      <c r="AI84" s="48">
        <f t="shared" si="31"/>
      </c>
      <c r="AJ84" s="48">
        <f t="shared" si="31"/>
      </c>
      <c r="AK84" s="48">
        <f t="shared" si="31"/>
      </c>
    </row>
    <row r="85" spans="1:37" ht="15.75" outlineLevel="1">
      <c r="A85" s="41" t="s">
        <v>77</v>
      </c>
      <c r="B85" s="56">
        <v>303.7</v>
      </c>
      <c r="C85" s="43">
        <f t="shared" si="26"/>
        <v>303.7</v>
      </c>
      <c r="D85" s="41" t="s">
        <v>78</v>
      </c>
      <c r="E85" s="41" t="s">
        <v>62</v>
      </c>
      <c r="F85" s="41"/>
      <c r="G85" s="41"/>
      <c r="I85" s="41">
        <f t="shared" si="29"/>
        <v>0</v>
      </c>
      <c r="J85" s="45">
        <f t="shared" si="14"/>
        <v>1.3000000000000114</v>
      </c>
      <c r="K85" s="58">
        <f t="shared" si="16"/>
        <v>29.600000000000023</v>
      </c>
      <c r="L85" s="47">
        <f t="shared" si="32"/>
        <v>0.1368421052631591</v>
      </c>
      <c r="N85" s="44">
        <f t="shared" si="15"/>
        <v>3.115789473684213</v>
      </c>
      <c r="O85" s="90">
        <f>COUNTIF(M$19:M85,"*")</f>
        <v>6</v>
      </c>
      <c r="P85" s="48">
        <f t="shared" si="30"/>
      </c>
      <c r="Q85" s="48">
        <f t="shared" si="30"/>
      </c>
      <c r="R85" s="48">
        <f t="shared" si="30"/>
      </c>
      <c r="S85" s="48">
        <f t="shared" si="30"/>
      </c>
      <c r="T85" s="48">
        <f t="shared" si="30"/>
      </c>
      <c r="U85" s="48">
        <f t="shared" si="30"/>
      </c>
      <c r="V85" s="48">
        <f t="shared" si="30"/>
      </c>
      <c r="W85" s="48">
        <f t="shared" si="30"/>
      </c>
      <c r="X85" s="48">
        <f t="shared" si="30"/>
      </c>
      <c r="Y85" s="48">
        <f t="shared" si="30"/>
      </c>
      <c r="Z85" s="48" t="str">
        <f t="shared" si="31"/>
        <v>ggg</v>
      </c>
      <c r="AA85" s="48">
        <f t="shared" si="31"/>
      </c>
      <c r="AB85" s="48">
        <f t="shared" si="31"/>
      </c>
      <c r="AC85" s="48">
        <f t="shared" si="31"/>
      </c>
      <c r="AD85" s="48">
        <f t="shared" si="31"/>
      </c>
      <c r="AE85" s="48">
        <f t="shared" si="31"/>
      </c>
      <c r="AF85" s="48">
        <f t="shared" si="31"/>
      </c>
      <c r="AG85" s="48">
        <f t="shared" si="31"/>
      </c>
      <c r="AH85" s="48">
        <f t="shared" si="31"/>
      </c>
      <c r="AI85" s="48">
        <f t="shared" si="31"/>
      </c>
      <c r="AJ85" s="48">
        <f t="shared" si="31"/>
      </c>
      <c r="AK85" s="48">
        <f t="shared" si="31"/>
      </c>
    </row>
    <row r="86" spans="1:37" ht="15.75" outlineLevel="1">
      <c r="A86" s="41" t="s">
        <v>75</v>
      </c>
      <c r="B86" s="56">
        <v>287</v>
      </c>
      <c r="C86" s="43">
        <f t="shared" si="26"/>
        <v>287</v>
      </c>
      <c r="D86" s="41" t="s">
        <v>76</v>
      </c>
      <c r="E86" s="41" t="s">
        <v>62</v>
      </c>
      <c r="F86" s="41" t="s">
        <v>178</v>
      </c>
      <c r="G86" s="41"/>
      <c r="I86" s="41">
        <f t="shared" si="29"/>
        <v>0</v>
      </c>
      <c r="J86" s="45">
        <f t="shared" si="14"/>
        <v>16.69999999999999</v>
      </c>
      <c r="K86" s="58">
        <f t="shared" si="16"/>
        <v>46.30000000000001</v>
      </c>
      <c r="L86" s="47">
        <f t="shared" si="32"/>
        <v>1.757894736842104</v>
      </c>
      <c r="N86" s="44">
        <f t="shared" si="15"/>
        <v>4.873684210526317</v>
      </c>
      <c r="O86" s="90">
        <f>COUNTIF(M$19:M86,"*")</f>
        <v>6</v>
      </c>
      <c r="P86" s="48">
        <f t="shared" si="30"/>
      </c>
      <c r="Q86" s="48">
        <f t="shared" si="30"/>
      </c>
      <c r="R86" s="48">
        <f t="shared" si="30"/>
      </c>
      <c r="S86" s="48">
        <f t="shared" si="30"/>
      </c>
      <c r="T86" s="48">
        <f t="shared" si="30"/>
      </c>
      <c r="U86" s="48">
        <f t="shared" si="30"/>
      </c>
      <c r="V86" s="48">
        <f t="shared" si="30"/>
      </c>
      <c r="W86" s="48">
        <f t="shared" si="30"/>
      </c>
      <c r="X86" s="48">
        <f t="shared" si="30"/>
      </c>
      <c r="Y86" s="48">
        <f t="shared" si="30"/>
      </c>
      <c r="Z86" s="48" t="str">
        <f t="shared" si="31"/>
        <v>ggg</v>
      </c>
      <c r="AA86" s="48">
        <f t="shared" si="31"/>
      </c>
      <c r="AB86" s="48">
        <f t="shared" si="31"/>
      </c>
      <c r="AC86" s="48">
        <f t="shared" si="31"/>
      </c>
      <c r="AD86" s="48">
        <f t="shared" si="31"/>
      </c>
      <c r="AE86" s="48">
        <f t="shared" si="31"/>
      </c>
      <c r="AF86" s="48">
        <f t="shared" si="31"/>
      </c>
      <c r="AG86" s="48">
        <f t="shared" si="31"/>
      </c>
      <c r="AH86" s="48">
        <f t="shared" si="31"/>
      </c>
      <c r="AI86" s="48">
        <f t="shared" si="31"/>
      </c>
      <c r="AJ86" s="48">
        <f t="shared" si="31"/>
      </c>
      <c r="AK86" s="48">
        <f t="shared" si="31"/>
      </c>
    </row>
    <row r="87" spans="1:37" ht="15.75" outlineLevel="1">
      <c r="A87" s="41" t="s">
        <v>74</v>
      </c>
      <c r="B87" s="56">
        <v>285.1</v>
      </c>
      <c r="C87" s="43">
        <f t="shared" si="26"/>
        <v>285.1</v>
      </c>
      <c r="D87" s="41"/>
      <c r="E87" s="41"/>
      <c r="F87" s="41"/>
      <c r="G87" s="41"/>
      <c r="I87" s="41">
        <f t="shared" si="29"/>
        <v>0</v>
      </c>
      <c r="J87" s="45">
        <f t="shared" si="14"/>
        <v>1.8999999999999773</v>
      </c>
      <c r="K87" s="58">
        <f t="shared" si="16"/>
        <v>48.19999999999999</v>
      </c>
      <c r="L87" s="47">
        <f t="shared" si="32"/>
        <v>0.1999999999999976</v>
      </c>
      <c r="N87" s="44">
        <f t="shared" si="15"/>
        <v>5.073684210526315</v>
      </c>
      <c r="O87" s="90">
        <f>COUNTIF(M$19:M87,"*")</f>
        <v>6</v>
      </c>
      <c r="P87" s="48">
        <f aca="true" t="shared" si="33" ref="P87:Y96">IF(($O87)=P$6,"ggg","")</f>
      </c>
      <c r="Q87" s="48">
        <f t="shared" si="33"/>
      </c>
      <c r="R87" s="48">
        <f t="shared" si="33"/>
      </c>
      <c r="S87" s="48">
        <f t="shared" si="33"/>
      </c>
      <c r="T87" s="48">
        <f t="shared" si="33"/>
      </c>
      <c r="U87" s="48">
        <f t="shared" si="33"/>
      </c>
      <c r="V87" s="48">
        <f t="shared" si="33"/>
      </c>
      <c r="W87" s="48">
        <f t="shared" si="33"/>
      </c>
      <c r="X87" s="48">
        <f t="shared" si="33"/>
      </c>
      <c r="Y87" s="48">
        <f t="shared" si="33"/>
      </c>
      <c r="Z87" s="48" t="str">
        <f aca="true" t="shared" si="34" ref="Z87:AK96">IF(($O87)=Z$6,"ggg","")</f>
        <v>ggg</v>
      </c>
      <c r="AA87" s="48">
        <f t="shared" si="34"/>
      </c>
      <c r="AB87" s="48">
        <f t="shared" si="34"/>
      </c>
      <c r="AC87" s="48">
        <f t="shared" si="34"/>
      </c>
      <c r="AD87" s="48">
        <f t="shared" si="34"/>
      </c>
      <c r="AE87" s="48">
        <f t="shared" si="34"/>
      </c>
      <c r="AF87" s="48">
        <f t="shared" si="34"/>
      </c>
      <c r="AG87" s="48">
        <f t="shared" si="34"/>
      </c>
      <c r="AH87" s="48">
        <f t="shared" si="34"/>
      </c>
      <c r="AI87" s="48">
        <f t="shared" si="34"/>
      </c>
      <c r="AJ87" s="48">
        <f t="shared" si="34"/>
      </c>
      <c r="AK87" s="48">
        <f t="shared" si="34"/>
      </c>
    </row>
    <row r="88" spans="1:37" ht="15.75" outlineLevel="1">
      <c r="A88" s="41" t="s">
        <v>63</v>
      </c>
      <c r="B88" s="56">
        <v>278.9</v>
      </c>
      <c r="C88" s="43">
        <f t="shared" si="26"/>
        <v>278.9</v>
      </c>
      <c r="D88" s="41"/>
      <c r="E88" s="41"/>
      <c r="F88" s="41"/>
      <c r="G88" s="41"/>
      <c r="I88" s="41">
        <f t="shared" si="29"/>
        <v>0</v>
      </c>
      <c r="J88" s="45">
        <f t="shared" si="14"/>
        <v>6.2000000000000455</v>
      </c>
      <c r="K88" s="58">
        <f t="shared" si="16"/>
        <v>54.400000000000034</v>
      </c>
      <c r="L88" s="47">
        <f t="shared" si="32"/>
        <v>0.6526315789473732</v>
      </c>
      <c r="N88" s="44">
        <f t="shared" si="15"/>
        <v>5.726315789473688</v>
      </c>
      <c r="O88" s="90">
        <f>COUNTIF(M$19:M88,"*")</f>
        <v>6</v>
      </c>
      <c r="P88" s="48">
        <f t="shared" si="33"/>
      </c>
      <c r="Q88" s="48">
        <f t="shared" si="33"/>
      </c>
      <c r="R88" s="48">
        <f t="shared" si="33"/>
      </c>
      <c r="S88" s="48">
        <f t="shared" si="33"/>
      </c>
      <c r="T88" s="48">
        <f t="shared" si="33"/>
      </c>
      <c r="U88" s="48">
        <f t="shared" si="33"/>
      </c>
      <c r="V88" s="48">
        <f t="shared" si="33"/>
      </c>
      <c r="W88" s="48">
        <f t="shared" si="33"/>
      </c>
      <c r="X88" s="48">
        <f t="shared" si="33"/>
      </c>
      <c r="Y88" s="48">
        <f t="shared" si="33"/>
      </c>
      <c r="Z88" s="48" t="str">
        <f t="shared" si="34"/>
        <v>ggg</v>
      </c>
      <c r="AA88" s="48">
        <f t="shared" si="34"/>
      </c>
      <c r="AB88" s="48">
        <f t="shared" si="34"/>
      </c>
      <c r="AC88" s="48">
        <f t="shared" si="34"/>
      </c>
      <c r="AD88" s="48">
        <f t="shared" si="34"/>
      </c>
      <c r="AE88" s="48">
        <f t="shared" si="34"/>
      </c>
      <c r="AF88" s="48">
        <f t="shared" si="34"/>
      </c>
      <c r="AG88" s="48">
        <f t="shared" si="34"/>
      </c>
      <c r="AH88" s="48">
        <f t="shared" si="34"/>
      </c>
      <c r="AI88" s="48">
        <f t="shared" si="34"/>
      </c>
      <c r="AJ88" s="48">
        <f t="shared" si="34"/>
      </c>
      <c r="AK88" s="48">
        <f t="shared" si="34"/>
      </c>
    </row>
    <row r="89" spans="1:37" ht="15.75" outlineLevel="1">
      <c r="A89" s="41" t="s">
        <v>72</v>
      </c>
      <c r="B89" s="56">
        <v>277</v>
      </c>
      <c r="C89" s="43">
        <f t="shared" si="26"/>
        <v>277</v>
      </c>
      <c r="D89" s="41" t="s">
        <v>73</v>
      </c>
      <c r="E89" s="41" t="s">
        <v>62</v>
      </c>
      <c r="F89" s="41" t="s">
        <v>178</v>
      </c>
      <c r="G89" s="41"/>
      <c r="I89" s="41">
        <f t="shared" si="29"/>
        <v>0</v>
      </c>
      <c r="J89" s="45">
        <f t="shared" si="14"/>
        <v>1.8999999999999773</v>
      </c>
      <c r="K89" s="58">
        <f t="shared" si="16"/>
        <v>56.30000000000001</v>
      </c>
      <c r="L89" s="47">
        <f t="shared" si="32"/>
        <v>0.1999999999999976</v>
      </c>
      <c r="N89" s="44">
        <f t="shared" si="15"/>
        <v>5.926315789473685</v>
      </c>
      <c r="O89" s="90">
        <f>COUNTIF(M$19:M89,"*")</f>
        <v>6</v>
      </c>
      <c r="P89" s="48">
        <f t="shared" si="33"/>
      </c>
      <c r="Q89" s="48">
        <f t="shared" si="33"/>
      </c>
      <c r="R89" s="48">
        <f t="shared" si="33"/>
      </c>
      <c r="S89" s="48">
        <f t="shared" si="33"/>
      </c>
      <c r="T89" s="48">
        <f t="shared" si="33"/>
      </c>
      <c r="U89" s="48">
        <f t="shared" si="33"/>
      </c>
      <c r="V89" s="48">
        <f t="shared" si="33"/>
      </c>
      <c r="W89" s="48">
        <f t="shared" si="33"/>
      </c>
      <c r="X89" s="48">
        <f t="shared" si="33"/>
      </c>
      <c r="Y89" s="48">
        <f t="shared" si="33"/>
      </c>
      <c r="Z89" s="48" t="str">
        <f t="shared" si="34"/>
        <v>ggg</v>
      </c>
      <c r="AA89" s="48">
        <f t="shared" si="34"/>
      </c>
      <c r="AB89" s="48">
        <f t="shared" si="34"/>
      </c>
      <c r="AC89" s="48">
        <f t="shared" si="34"/>
      </c>
      <c r="AD89" s="48">
        <f t="shared" si="34"/>
      </c>
      <c r="AE89" s="48">
        <f t="shared" si="34"/>
      </c>
      <c r="AF89" s="48">
        <f t="shared" si="34"/>
      </c>
      <c r="AG89" s="48">
        <f t="shared" si="34"/>
      </c>
      <c r="AH89" s="48">
        <f t="shared" si="34"/>
      </c>
      <c r="AI89" s="48">
        <f t="shared" si="34"/>
      </c>
      <c r="AJ89" s="48">
        <f t="shared" si="34"/>
      </c>
      <c r="AK89" s="48">
        <f t="shared" si="34"/>
      </c>
    </row>
    <row r="90" spans="1:37" ht="15.75" outlineLevel="1">
      <c r="A90" s="41" t="s">
        <v>63</v>
      </c>
      <c r="B90" s="56">
        <v>277</v>
      </c>
      <c r="C90" s="43">
        <f t="shared" si="26"/>
        <v>277</v>
      </c>
      <c r="D90" s="41"/>
      <c r="E90" s="41"/>
      <c r="F90" s="41"/>
      <c r="G90" s="41"/>
      <c r="I90" s="41">
        <f t="shared" si="29"/>
        <v>0</v>
      </c>
      <c r="J90" s="45">
        <f t="shared" si="14"/>
        <v>0</v>
      </c>
      <c r="K90" s="58">
        <f t="shared" si="16"/>
        <v>56.30000000000001</v>
      </c>
      <c r="L90" s="47">
        <f t="shared" si="32"/>
        <v>0</v>
      </c>
      <c r="M90" s="46" t="s">
        <v>193</v>
      </c>
      <c r="N90" s="44">
        <f t="shared" si="15"/>
        <v>5.926315789473685</v>
      </c>
      <c r="O90" s="90">
        <f>COUNTIF(M$19:M90,"*")</f>
        <v>7</v>
      </c>
      <c r="P90" s="48">
        <f t="shared" si="33"/>
      </c>
      <c r="Q90" s="48">
        <f t="shared" si="33"/>
      </c>
      <c r="R90" s="48">
        <f t="shared" si="33"/>
      </c>
      <c r="S90" s="48">
        <f t="shared" si="33"/>
      </c>
      <c r="T90" s="48">
        <f t="shared" si="33"/>
      </c>
      <c r="U90" s="48">
        <f t="shared" si="33"/>
      </c>
      <c r="V90" s="48">
        <f t="shared" si="33"/>
      </c>
      <c r="W90" s="48">
        <f t="shared" si="33"/>
      </c>
      <c r="X90" s="48">
        <f t="shared" si="33"/>
      </c>
      <c r="Y90" s="48">
        <f t="shared" si="33"/>
      </c>
      <c r="Z90" s="48">
        <f t="shared" si="34"/>
      </c>
      <c r="AA90" s="48" t="str">
        <f t="shared" si="34"/>
        <v>ggg</v>
      </c>
      <c r="AB90" s="48">
        <f t="shared" si="34"/>
      </c>
      <c r="AC90" s="48">
        <f t="shared" si="34"/>
      </c>
      <c r="AD90" s="48">
        <f t="shared" si="34"/>
      </c>
      <c r="AE90" s="48">
        <f t="shared" si="34"/>
      </c>
      <c r="AF90" s="48">
        <f t="shared" si="34"/>
      </c>
      <c r="AG90" s="48">
        <f t="shared" si="34"/>
      </c>
      <c r="AH90" s="48">
        <f t="shared" si="34"/>
      </c>
      <c r="AI90" s="48">
        <f t="shared" si="34"/>
      </c>
      <c r="AJ90" s="48">
        <f t="shared" si="34"/>
      </c>
      <c r="AK90" s="48">
        <f t="shared" si="34"/>
      </c>
    </row>
    <row r="91" spans="1:37" ht="15.75" outlineLevel="1">
      <c r="A91" s="41" t="s">
        <v>63</v>
      </c>
      <c r="B91" s="56">
        <v>275.8</v>
      </c>
      <c r="C91" s="43">
        <f t="shared" si="26"/>
        <v>275.8</v>
      </c>
      <c r="D91" s="41"/>
      <c r="E91" s="41"/>
      <c r="F91" s="41"/>
      <c r="G91" s="41"/>
      <c r="I91" s="41">
        <f t="shared" si="29"/>
        <v>0</v>
      </c>
      <c r="J91" s="45">
        <f t="shared" si="14"/>
        <v>1.1999999999999886</v>
      </c>
      <c r="K91" s="58">
        <f t="shared" si="16"/>
        <v>1.1999999999999886</v>
      </c>
      <c r="L91" s="47">
        <f t="shared" si="32"/>
        <v>0.12631578947368302</v>
      </c>
      <c r="N91" s="44">
        <f t="shared" si="15"/>
        <v>0.12631578947368302</v>
      </c>
      <c r="O91" s="90">
        <f>COUNTIF(M$19:M91,"*")</f>
        <v>7</v>
      </c>
      <c r="P91" s="48">
        <f t="shared" si="33"/>
      </c>
      <c r="Q91" s="48">
        <f t="shared" si="33"/>
      </c>
      <c r="R91" s="48">
        <f t="shared" si="33"/>
      </c>
      <c r="S91" s="48">
        <f t="shared" si="33"/>
      </c>
      <c r="T91" s="48">
        <f t="shared" si="33"/>
      </c>
      <c r="U91" s="48">
        <f t="shared" si="33"/>
      </c>
      <c r="V91" s="48">
        <f t="shared" si="33"/>
      </c>
      <c r="W91" s="48">
        <f t="shared" si="33"/>
      </c>
      <c r="X91" s="48">
        <f t="shared" si="33"/>
      </c>
      <c r="Y91" s="48">
        <f t="shared" si="33"/>
      </c>
      <c r="Z91" s="48">
        <f t="shared" si="34"/>
      </c>
      <c r="AA91" s="48" t="str">
        <f t="shared" si="34"/>
        <v>ggg</v>
      </c>
      <c r="AB91" s="48">
        <f t="shared" si="34"/>
      </c>
      <c r="AC91" s="48">
        <f t="shared" si="34"/>
      </c>
      <c r="AD91" s="48">
        <f t="shared" si="34"/>
      </c>
      <c r="AE91" s="48">
        <f t="shared" si="34"/>
      </c>
      <c r="AF91" s="48">
        <f t="shared" si="34"/>
      </c>
      <c r="AG91" s="48">
        <f t="shared" si="34"/>
      </c>
      <c r="AH91" s="48">
        <f t="shared" si="34"/>
      </c>
      <c r="AI91" s="48">
        <f t="shared" si="34"/>
      </c>
      <c r="AJ91" s="48">
        <f t="shared" si="34"/>
      </c>
      <c r="AK91" s="48">
        <f t="shared" si="34"/>
      </c>
    </row>
    <row r="92" spans="1:37" ht="15.75" outlineLevel="1">
      <c r="A92" s="41" t="s">
        <v>71</v>
      </c>
      <c r="B92" s="56">
        <v>275.1</v>
      </c>
      <c r="C92" s="43">
        <f t="shared" si="26"/>
        <v>275.1</v>
      </c>
      <c r="D92" s="41"/>
      <c r="E92" s="41"/>
      <c r="F92" s="41"/>
      <c r="G92" s="41"/>
      <c r="I92" s="41">
        <f t="shared" si="29"/>
        <v>0</v>
      </c>
      <c r="J92" s="45">
        <f aca="true" t="shared" si="35" ref="J92:J144">-B92+B91</f>
        <v>0.6999999999999886</v>
      </c>
      <c r="K92" s="58">
        <f t="shared" si="16"/>
        <v>1.8999999999999773</v>
      </c>
      <c r="L92" s="47">
        <f t="shared" si="32"/>
        <v>0.07368421052631459</v>
      </c>
      <c r="N92" s="44">
        <f aca="true" t="shared" si="36" ref="N92:N144">IF(M91="*",L92,N91+L92)</f>
        <v>0.19999999999999762</v>
      </c>
      <c r="O92" s="90">
        <f>COUNTIF(M$19:M92,"*")</f>
        <v>7</v>
      </c>
      <c r="P92" s="48">
        <f t="shared" si="33"/>
      </c>
      <c r="Q92" s="48">
        <f t="shared" si="33"/>
      </c>
      <c r="R92" s="48">
        <f t="shared" si="33"/>
      </c>
      <c r="S92" s="48">
        <f t="shared" si="33"/>
      </c>
      <c r="T92" s="48">
        <f t="shared" si="33"/>
      </c>
      <c r="U92" s="48">
        <f t="shared" si="33"/>
      </c>
      <c r="V92" s="48">
        <f t="shared" si="33"/>
      </c>
      <c r="W92" s="48">
        <f t="shared" si="33"/>
      </c>
      <c r="X92" s="48">
        <f t="shared" si="33"/>
      </c>
      <c r="Y92" s="48">
        <f t="shared" si="33"/>
      </c>
      <c r="Z92" s="48">
        <f t="shared" si="34"/>
      </c>
      <c r="AA92" s="48" t="str">
        <f t="shared" si="34"/>
        <v>ggg</v>
      </c>
      <c r="AB92" s="48">
        <f t="shared" si="34"/>
      </c>
      <c r="AC92" s="48">
        <f t="shared" si="34"/>
      </c>
      <c r="AD92" s="48">
        <f t="shared" si="34"/>
      </c>
      <c r="AE92" s="48">
        <f t="shared" si="34"/>
      </c>
      <c r="AF92" s="48">
        <f t="shared" si="34"/>
      </c>
      <c r="AG92" s="48">
        <f t="shared" si="34"/>
      </c>
      <c r="AH92" s="48">
        <f t="shared" si="34"/>
      </c>
      <c r="AI92" s="48">
        <f t="shared" si="34"/>
      </c>
      <c r="AJ92" s="48">
        <f t="shared" si="34"/>
      </c>
      <c r="AK92" s="48">
        <f t="shared" si="34"/>
      </c>
    </row>
    <row r="93" spans="1:37" ht="15.75" outlineLevel="1">
      <c r="A93" s="41" t="s">
        <v>69</v>
      </c>
      <c r="B93" s="56">
        <v>274.9</v>
      </c>
      <c r="C93" s="43">
        <f t="shared" si="26"/>
        <v>274.9</v>
      </c>
      <c r="D93" s="41" t="s">
        <v>70</v>
      </c>
      <c r="E93" s="41"/>
      <c r="F93" s="41"/>
      <c r="G93" s="41" t="s">
        <v>192</v>
      </c>
      <c r="H93" s="44">
        <f>B93-B87</f>
        <v>-10.200000000000045</v>
      </c>
      <c r="I93" s="41">
        <f t="shared" si="29"/>
        <v>0.75</v>
      </c>
      <c r="J93" s="45">
        <f t="shared" si="35"/>
        <v>0.20000000000004547</v>
      </c>
      <c r="K93" s="58">
        <f aca="true" t="shared" si="37" ref="K93:K144">IF(M92="*",J93,J93+K92)</f>
        <v>2.1000000000000227</v>
      </c>
      <c r="L93" s="47">
        <f t="shared" si="32"/>
        <v>0.021052631578952156</v>
      </c>
      <c r="N93" s="44">
        <f t="shared" si="36"/>
        <v>0.22105263157894978</v>
      </c>
      <c r="O93" s="90">
        <f>COUNTIF(M$19:M93,"*")</f>
        <v>7</v>
      </c>
      <c r="P93" s="48">
        <f t="shared" si="33"/>
      </c>
      <c r="Q93" s="48">
        <f t="shared" si="33"/>
      </c>
      <c r="R93" s="48">
        <f t="shared" si="33"/>
      </c>
      <c r="S93" s="48">
        <f t="shared" si="33"/>
      </c>
      <c r="T93" s="48">
        <f t="shared" si="33"/>
      </c>
      <c r="U93" s="48">
        <f t="shared" si="33"/>
      </c>
      <c r="V93" s="48">
        <f t="shared" si="33"/>
      </c>
      <c r="W93" s="48">
        <f t="shared" si="33"/>
      </c>
      <c r="X93" s="48">
        <f t="shared" si="33"/>
      </c>
      <c r="Y93" s="48">
        <f t="shared" si="33"/>
      </c>
      <c r="Z93" s="48">
        <f t="shared" si="34"/>
      </c>
      <c r="AA93" s="48" t="str">
        <f t="shared" si="34"/>
        <v>ggg</v>
      </c>
      <c r="AB93" s="48">
        <f t="shared" si="34"/>
      </c>
      <c r="AC93" s="48">
        <f t="shared" si="34"/>
      </c>
      <c r="AD93" s="48">
        <f t="shared" si="34"/>
      </c>
      <c r="AE93" s="48">
        <f t="shared" si="34"/>
      </c>
      <c r="AF93" s="48">
        <f t="shared" si="34"/>
      </c>
      <c r="AG93" s="48">
        <f t="shared" si="34"/>
      </c>
      <c r="AH93" s="48">
        <f t="shared" si="34"/>
      </c>
      <c r="AI93" s="48">
        <f t="shared" si="34"/>
      </c>
      <c r="AJ93" s="48">
        <f t="shared" si="34"/>
      </c>
      <c r="AK93" s="48">
        <f t="shared" si="34"/>
      </c>
    </row>
    <row r="94" spans="1:37" ht="15.75" outlineLevel="1">
      <c r="A94" s="41" t="s">
        <v>65</v>
      </c>
      <c r="B94" s="57">
        <v>272.3</v>
      </c>
      <c r="C94" s="43">
        <f t="shared" si="26"/>
        <v>272.3</v>
      </c>
      <c r="D94" s="41" t="s">
        <v>66</v>
      </c>
      <c r="E94" s="41"/>
      <c r="F94" s="41"/>
      <c r="G94" s="41"/>
      <c r="I94" s="41">
        <f t="shared" si="29"/>
        <v>0</v>
      </c>
      <c r="J94" s="45">
        <f t="shared" si="35"/>
        <v>2.599999999999966</v>
      </c>
      <c r="K94" s="58">
        <f t="shared" si="37"/>
        <v>4.699999999999989</v>
      </c>
      <c r="L94" s="47">
        <f t="shared" si="32"/>
        <v>1.0236842105263122</v>
      </c>
      <c r="N94" s="44">
        <f t="shared" si="36"/>
        <v>1.244736842105262</v>
      </c>
      <c r="O94" s="90">
        <f>COUNTIF(M$19:M94,"*")</f>
        <v>7</v>
      </c>
      <c r="P94" s="48">
        <f t="shared" si="33"/>
      </c>
      <c r="Q94" s="48">
        <f t="shared" si="33"/>
      </c>
      <c r="R94" s="48">
        <f t="shared" si="33"/>
      </c>
      <c r="S94" s="48">
        <f t="shared" si="33"/>
      </c>
      <c r="T94" s="48">
        <f t="shared" si="33"/>
      </c>
      <c r="U94" s="48">
        <f t="shared" si="33"/>
      </c>
      <c r="V94" s="48">
        <f t="shared" si="33"/>
      </c>
      <c r="W94" s="48">
        <f t="shared" si="33"/>
      </c>
      <c r="X94" s="48">
        <f t="shared" si="33"/>
      </c>
      <c r="Y94" s="48">
        <f t="shared" si="33"/>
      </c>
      <c r="Z94" s="48">
        <f t="shared" si="34"/>
      </c>
      <c r="AA94" s="48" t="str">
        <f t="shared" si="34"/>
        <v>ggg</v>
      </c>
      <c r="AB94" s="48">
        <f t="shared" si="34"/>
      </c>
      <c r="AC94" s="48">
        <f t="shared" si="34"/>
      </c>
      <c r="AD94" s="48">
        <f t="shared" si="34"/>
      </c>
      <c r="AE94" s="48">
        <f t="shared" si="34"/>
      </c>
      <c r="AF94" s="48">
        <f t="shared" si="34"/>
      </c>
      <c r="AG94" s="48">
        <f t="shared" si="34"/>
      </c>
      <c r="AH94" s="48">
        <f t="shared" si="34"/>
      </c>
      <c r="AI94" s="48">
        <f t="shared" si="34"/>
      </c>
      <c r="AJ94" s="48">
        <f t="shared" si="34"/>
      </c>
      <c r="AK94" s="48">
        <f t="shared" si="34"/>
      </c>
    </row>
    <row r="95" spans="1:37" ht="15.75" outlineLevel="1">
      <c r="A95" s="41" t="s">
        <v>67</v>
      </c>
      <c r="B95" s="57">
        <v>272.3</v>
      </c>
      <c r="C95" s="43">
        <f t="shared" si="26"/>
        <v>272.3</v>
      </c>
      <c r="D95" s="41" t="s">
        <v>68</v>
      </c>
      <c r="E95" s="41" t="s">
        <v>62</v>
      </c>
      <c r="F95" s="41"/>
      <c r="G95" s="41"/>
      <c r="I95" s="41">
        <f t="shared" si="29"/>
        <v>0</v>
      </c>
      <c r="J95" s="45">
        <f t="shared" si="35"/>
        <v>0</v>
      </c>
      <c r="K95" s="58">
        <f t="shared" si="37"/>
        <v>4.699999999999989</v>
      </c>
      <c r="L95" s="47">
        <f t="shared" si="32"/>
        <v>0</v>
      </c>
      <c r="N95" s="44">
        <f t="shared" si="36"/>
        <v>1.244736842105262</v>
      </c>
      <c r="O95" s="90">
        <f>COUNTIF(M$19:M95,"*")</f>
        <v>7</v>
      </c>
      <c r="P95" s="48">
        <f t="shared" si="33"/>
      </c>
      <c r="Q95" s="48">
        <f t="shared" si="33"/>
      </c>
      <c r="R95" s="48">
        <f t="shared" si="33"/>
      </c>
      <c r="S95" s="48">
        <f t="shared" si="33"/>
      </c>
      <c r="T95" s="48">
        <f t="shared" si="33"/>
      </c>
      <c r="U95" s="48">
        <f t="shared" si="33"/>
      </c>
      <c r="V95" s="48">
        <f t="shared" si="33"/>
      </c>
      <c r="W95" s="48">
        <f t="shared" si="33"/>
      </c>
      <c r="X95" s="48">
        <f t="shared" si="33"/>
      </c>
      <c r="Y95" s="48">
        <f t="shared" si="33"/>
      </c>
      <c r="Z95" s="48">
        <f t="shared" si="34"/>
      </c>
      <c r="AA95" s="48" t="str">
        <f t="shared" si="34"/>
        <v>ggg</v>
      </c>
      <c r="AB95" s="48">
        <f t="shared" si="34"/>
      </c>
      <c r="AC95" s="48">
        <f t="shared" si="34"/>
      </c>
      <c r="AD95" s="48">
        <f t="shared" si="34"/>
      </c>
      <c r="AE95" s="48">
        <f t="shared" si="34"/>
      </c>
      <c r="AF95" s="48">
        <f t="shared" si="34"/>
      </c>
      <c r="AG95" s="48">
        <f t="shared" si="34"/>
      </c>
      <c r="AH95" s="48">
        <f t="shared" si="34"/>
      </c>
      <c r="AI95" s="48">
        <f t="shared" si="34"/>
      </c>
      <c r="AJ95" s="48">
        <f t="shared" si="34"/>
      </c>
      <c r="AK95" s="48">
        <f t="shared" si="34"/>
      </c>
    </row>
    <row r="96" spans="1:37" ht="15.75" outlineLevel="1">
      <c r="A96" s="41" t="s">
        <v>64</v>
      </c>
      <c r="B96" s="57">
        <v>266</v>
      </c>
      <c r="C96" s="43">
        <f t="shared" si="26"/>
        <v>266</v>
      </c>
      <c r="D96" s="41"/>
      <c r="E96" s="41"/>
      <c r="F96" s="41"/>
      <c r="G96" s="41"/>
      <c r="I96" s="41">
        <f t="shared" si="29"/>
        <v>0</v>
      </c>
      <c r="J96" s="45">
        <f t="shared" si="35"/>
        <v>6.300000000000011</v>
      </c>
      <c r="K96" s="58">
        <f t="shared" si="37"/>
        <v>11</v>
      </c>
      <c r="L96" s="47">
        <f t="shared" si="32"/>
        <v>0.6631578947368433</v>
      </c>
      <c r="N96" s="44">
        <f t="shared" si="36"/>
        <v>1.9078947368421053</v>
      </c>
      <c r="O96" s="90">
        <f>COUNTIF(M$19:M96,"*")</f>
        <v>7</v>
      </c>
      <c r="P96" s="48">
        <f t="shared" si="33"/>
      </c>
      <c r="Q96" s="48">
        <f t="shared" si="33"/>
      </c>
      <c r="R96" s="48">
        <f t="shared" si="33"/>
      </c>
      <c r="S96" s="48">
        <f t="shared" si="33"/>
      </c>
      <c r="T96" s="48">
        <f t="shared" si="33"/>
      </c>
      <c r="U96" s="48">
        <f t="shared" si="33"/>
      </c>
      <c r="V96" s="48">
        <f t="shared" si="33"/>
      </c>
      <c r="W96" s="48">
        <f t="shared" si="33"/>
      </c>
      <c r="X96" s="48">
        <f t="shared" si="33"/>
      </c>
      <c r="Y96" s="48">
        <f t="shared" si="33"/>
      </c>
      <c r="Z96" s="48">
        <f t="shared" si="34"/>
      </c>
      <c r="AA96" s="48" t="str">
        <f t="shared" si="34"/>
        <v>ggg</v>
      </c>
      <c r="AB96" s="48">
        <f t="shared" si="34"/>
      </c>
      <c r="AC96" s="48">
        <f t="shared" si="34"/>
      </c>
      <c r="AD96" s="48">
        <f t="shared" si="34"/>
      </c>
      <c r="AE96" s="48">
        <f t="shared" si="34"/>
      </c>
      <c r="AF96" s="48">
        <f t="shared" si="34"/>
      </c>
      <c r="AG96" s="48">
        <f t="shared" si="34"/>
      </c>
      <c r="AH96" s="48">
        <f t="shared" si="34"/>
      </c>
      <c r="AI96" s="48">
        <f t="shared" si="34"/>
      </c>
      <c r="AJ96" s="48">
        <f t="shared" si="34"/>
      </c>
      <c r="AK96" s="48">
        <f t="shared" si="34"/>
      </c>
    </row>
    <row r="97" spans="1:37" ht="15.75" outlineLevel="1">
      <c r="A97" s="41" t="s">
        <v>63</v>
      </c>
      <c r="B97" s="57">
        <v>264.2</v>
      </c>
      <c r="C97" s="43">
        <f t="shared" si="26"/>
        <v>264.2</v>
      </c>
      <c r="D97" s="41"/>
      <c r="E97" s="41"/>
      <c r="F97" s="41"/>
      <c r="G97" s="41"/>
      <c r="I97" s="41">
        <f t="shared" si="29"/>
        <v>0</v>
      </c>
      <c r="J97" s="45">
        <f t="shared" si="35"/>
        <v>1.8000000000000114</v>
      </c>
      <c r="K97" s="58">
        <f t="shared" si="37"/>
        <v>12.800000000000011</v>
      </c>
      <c r="L97" s="47">
        <f t="shared" si="32"/>
        <v>0.18947368421052752</v>
      </c>
      <c r="N97" s="44">
        <f t="shared" si="36"/>
        <v>2.0973684210526327</v>
      </c>
      <c r="O97" s="90">
        <f>COUNTIF(M$19:M97,"*")</f>
        <v>7</v>
      </c>
      <c r="P97" s="48">
        <f aca="true" t="shared" si="38" ref="P97:Y106">IF(($O97)=P$6,"ggg","")</f>
      </c>
      <c r="Q97" s="48">
        <f t="shared" si="38"/>
      </c>
      <c r="R97" s="48">
        <f t="shared" si="38"/>
      </c>
      <c r="S97" s="48">
        <f t="shared" si="38"/>
      </c>
      <c r="T97" s="48">
        <f t="shared" si="38"/>
      </c>
      <c r="U97" s="48">
        <f t="shared" si="38"/>
      </c>
      <c r="V97" s="48">
        <f t="shared" si="38"/>
      </c>
      <c r="W97" s="48">
        <f t="shared" si="38"/>
      </c>
      <c r="X97" s="48">
        <f t="shared" si="38"/>
      </c>
      <c r="Y97" s="48">
        <f t="shared" si="38"/>
      </c>
      <c r="Z97" s="48">
        <f aca="true" t="shared" si="39" ref="Z97:AK106">IF(($O97)=Z$6,"ggg","")</f>
      </c>
      <c r="AA97" s="48" t="str">
        <f t="shared" si="39"/>
        <v>ggg</v>
      </c>
      <c r="AB97" s="48">
        <f t="shared" si="39"/>
      </c>
      <c r="AC97" s="48">
        <f t="shared" si="39"/>
      </c>
      <c r="AD97" s="48">
        <f t="shared" si="39"/>
      </c>
      <c r="AE97" s="48">
        <f t="shared" si="39"/>
      </c>
      <c r="AF97" s="48">
        <f t="shared" si="39"/>
      </c>
      <c r="AG97" s="48">
        <f t="shared" si="39"/>
      </c>
      <c r="AH97" s="48">
        <f t="shared" si="39"/>
      </c>
      <c r="AI97" s="48">
        <f t="shared" si="39"/>
      </c>
      <c r="AJ97" s="48">
        <f t="shared" si="39"/>
      </c>
      <c r="AK97" s="48">
        <f t="shared" si="39"/>
      </c>
    </row>
    <row r="98" spans="1:37" ht="15.75" outlineLevel="1">
      <c r="A98" s="41" t="s">
        <v>203</v>
      </c>
      <c r="B98" s="57">
        <v>260</v>
      </c>
      <c r="C98" s="43">
        <f t="shared" si="26"/>
        <v>260</v>
      </c>
      <c r="D98" s="41" t="s">
        <v>61</v>
      </c>
      <c r="E98" s="41" t="s">
        <v>62</v>
      </c>
      <c r="F98" s="41"/>
      <c r="G98" s="41"/>
      <c r="I98" s="41">
        <f t="shared" si="29"/>
        <v>0</v>
      </c>
      <c r="J98" s="45">
        <f t="shared" si="35"/>
        <v>4.199999999999989</v>
      </c>
      <c r="K98" s="58">
        <f t="shared" si="37"/>
        <v>17</v>
      </c>
      <c r="L98" s="47">
        <f t="shared" si="32"/>
        <v>0.44210526315789356</v>
      </c>
      <c r="N98" s="44">
        <f t="shared" si="36"/>
        <v>2.539473684210526</v>
      </c>
      <c r="O98" s="90">
        <f>COUNTIF(M$19:M98,"*")</f>
        <v>7</v>
      </c>
      <c r="P98" s="48">
        <f t="shared" si="38"/>
      </c>
      <c r="Q98" s="48">
        <f t="shared" si="38"/>
      </c>
      <c r="R98" s="48">
        <f t="shared" si="38"/>
      </c>
      <c r="S98" s="48">
        <f t="shared" si="38"/>
      </c>
      <c r="T98" s="48">
        <f t="shared" si="38"/>
      </c>
      <c r="U98" s="48">
        <f t="shared" si="38"/>
      </c>
      <c r="V98" s="48">
        <f t="shared" si="38"/>
      </c>
      <c r="W98" s="48">
        <f t="shared" si="38"/>
      </c>
      <c r="X98" s="48">
        <f t="shared" si="38"/>
      </c>
      <c r="Y98" s="48">
        <f t="shared" si="38"/>
      </c>
      <c r="Z98" s="48">
        <f t="shared" si="39"/>
      </c>
      <c r="AA98" s="48" t="str">
        <f t="shared" si="39"/>
        <v>ggg</v>
      </c>
      <c r="AB98" s="48">
        <f t="shared" si="39"/>
      </c>
      <c r="AC98" s="48">
        <f t="shared" si="39"/>
      </c>
      <c r="AD98" s="48">
        <f t="shared" si="39"/>
      </c>
      <c r="AE98" s="48">
        <f t="shared" si="39"/>
      </c>
      <c r="AF98" s="48">
        <f t="shared" si="39"/>
      </c>
      <c r="AG98" s="48">
        <f t="shared" si="39"/>
      </c>
      <c r="AH98" s="48">
        <f t="shared" si="39"/>
      </c>
      <c r="AI98" s="48">
        <f t="shared" si="39"/>
      </c>
      <c r="AJ98" s="48">
        <f t="shared" si="39"/>
      </c>
      <c r="AK98" s="48">
        <f t="shared" si="39"/>
      </c>
    </row>
    <row r="99" spans="1:37" ht="15.75" outlineLevel="1">
      <c r="A99" s="41" t="s">
        <v>59</v>
      </c>
      <c r="B99" s="57">
        <v>259.4</v>
      </c>
      <c r="C99" s="43">
        <f t="shared" si="26"/>
        <v>259.4</v>
      </c>
      <c r="D99" s="41" t="s">
        <v>60</v>
      </c>
      <c r="E99" s="41"/>
      <c r="F99" s="41"/>
      <c r="G99" s="41" t="s">
        <v>192</v>
      </c>
      <c r="H99" s="44">
        <f>B99-B86</f>
        <v>-27.600000000000023</v>
      </c>
      <c r="I99" s="41">
        <f t="shared" si="29"/>
        <v>0.75</v>
      </c>
      <c r="J99" s="45">
        <f t="shared" si="35"/>
        <v>0.6000000000000227</v>
      </c>
      <c r="K99" s="58">
        <f t="shared" si="37"/>
        <v>17.600000000000023</v>
      </c>
      <c r="L99" s="47">
        <f t="shared" si="32"/>
        <v>0.0631578947368445</v>
      </c>
      <c r="N99" s="44">
        <f t="shared" si="36"/>
        <v>2.6026315789473706</v>
      </c>
      <c r="O99" s="90">
        <f>COUNTIF(M$19:M99,"*")</f>
        <v>7</v>
      </c>
      <c r="P99" s="48">
        <f t="shared" si="38"/>
      </c>
      <c r="Q99" s="48">
        <f t="shared" si="38"/>
      </c>
      <c r="R99" s="48">
        <f t="shared" si="38"/>
      </c>
      <c r="S99" s="48">
        <f t="shared" si="38"/>
      </c>
      <c r="T99" s="48">
        <f t="shared" si="38"/>
      </c>
      <c r="U99" s="48">
        <f t="shared" si="38"/>
      </c>
      <c r="V99" s="48">
        <f t="shared" si="38"/>
      </c>
      <c r="W99" s="48">
        <f t="shared" si="38"/>
      </c>
      <c r="X99" s="48">
        <f t="shared" si="38"/>
      </c>
      <c r="Y99" s="48">
        <f t="shared" si="38"/>
      </c>
      <c r="Z99" s="48">
        <f t="shared" si="39"/>
      </c>
      <c r="AA99" s="48" t="str">
        <f t="shared" si="39"/>
        <v>ggg</v>
      </c>
      <c r="AB99" s="48">
        <f t="shared" si="39"/>
      </c>
      <c r="AC99" s="48">
        <f t="shared" si="39"/>
      </c>
      <c r="AD99" s="48">
        <f t="shared" si="39"/>
      </c>
      <c r="AE99" s="48">
        <f t="shared" si="39"/>
      </c>
      <c r="AF99" s="48">
        <f t="shared" si="39"/>
      </c>
      <c r="AG99" s="48">
        <f t="shared" si="39"/>
      </c>
      <c r="AH99" s="48">
        <f t="shared" si="39"/>
      </c>
      <c r="AI99" s="48">
        <f t="shared" si="39"/>
      </c>
      <c r="AJ99" s="48">
        <f t="shared" si="39"/>
      </c>
      <c r="AK99" s="48">
        <f t="shared" si="39"/>
      </c>
    </row>
    <row r="100" spans="1:37" ht="15.75" outlineLevel="1">
      <c r="A100" s="41" t="s">
        <v>57</v>
      </c>
      <c r="B100" s="54">
        <v>256.1</v>
      </c>
      <c r="C100" s="43">
        <f t="shared" si="26"/>
        <v>256.1</v>
      </c>
      <c r="D100" s="41" t="s">
        <v>58</v>
      </c>
      <c r="E100" s="46" t="s">
        <v>62</v>
      </c>
      <c r="F100" s="41" t="s">
        <v>178</v>
      </c>
      <c r="G100" s="41"/>
      <c r="I100" s="41">
        <f t="shared" si="29"/>
        <v>0</v>
      </c>
      <c r="J100" s="45">
        <f t="shared" si="35"/>
        <v>3.2999999999999545</v>
      </c>
      <c r="K100" s="58">
        <f t="shared" si="37"/>
        <v>20.899999999999977</v>
      </c>
      <c r="L100" s="47">
        <f t="shared" si="32"/>
        <v>1.0973684210526269</v>
      </c>
      <c r="N100" s="44">
        <f t="shared" si="36"/>
        <v>3.6999999999999975</v>
      </c>
      <c r="O100" s="90">
        <f>COUNTIF(M$19:M100,"*")</f>
        <v>7</v>
      </c>
      <c r="P100" s="48">
        <f t="shared" si="38"/>
      </c>
      <c r="Q100" s="48">
        <f t="shared" si="38"/>
      </c>
      <c r="R100" s="48">
        <f t="shared" si="38"/>
      </c>
      <c r="S100" s="48">
        <f t="shared" si="38"/>
      </c>
      <c r="T100" s="48">
        <f t="shared" si="38"/>
      </c>
      <c r="U100" s="48">
        <f t="shared" si="38"/>
      </c>
      <c r="V100" s="48">
        <f t="shared" si="38"/>
      </c>
      <c r="W100" s="48">
        <f t="shared" si="38"/>
      </c>
      <c r="X100" s="48">
        <f t="shared" si="38"/>
      </c>
      <c r="Y100" s="48">
        <f t="shared" si="38"/>
      </c>
      <c r="Z100" s="48">
        <f t="shared" si="39"/>
      </c>
      <c r="AA100" s="48" t="str">
        <f t="shared" si="39"/>
        <v>ggg</v>
      </c>
      <c r="AB100" s="48">
        <f t="shared" si="39"/>
      </c>
      <c r="AC100" s="48">
        <f t="shared" si="39"/>
      </c>
      <c r="AD100" s="48">
        <f t="shared" si="39"/>
      </c>
      <c r="AE100" s="48">
        <f t="shared" si="39"/>
      </c>
      <c r="AF100" s="48">
        <f t="shared" si="39"/>
      </c>
      <c r="AG100" s="48">
        <f t="shared" si="39"/>
      </c>
      <c r="AH100" s="48">
        <f t="shared" si="39"/>
      </c>
      <c r="AI100" s="48">
        <f t="shared" si="39"/>
      </c>
      <c r="AJ100" s="48">
        <f t="shared" si="39"/>
      </c>
      <c r="AK100" s="48">
        <f t="shared" si="39"/>
      </c>
    </row>
    <row r="101" spans="1:37" ht="15.75" outlineLevel="1">
      <c r="A101" s="41" t="s">
        <v>56</v>
      </c>
      <c r="B101" s="54">
        <v>230</v>
      </c>
      <c r="C101" s="43">
        <f t="shared" si="26"/>
        <v>230</v>
      </c>
      <c r="D101" s="41"/>
      <c r="E101" s="41"/>
      <c r="F101" s="41"/>
      <c r="G101" s="41"/>
      <c r="I101" s="41">
        <f t="shared" si="29"/>
        <v>0</v>
      </c>
      <c r="J101" s="45">
        <f t="shared" si="35"/>
        <v>26.100000000000023</v>
      </c>
      <c r="K101" s="58">
        <f t="shared" si="37"/>
        <v>47</v>
      </c>
      <c r="L101" s="47">
        <f t="shared" si="32"/>
        <v>2.747368421052634</v>
      </c>
      <c r="N101" s="44">
        <f t="shared" si="36"/>
        <v>6.447368421052632</v>
      </c>
      <c r="O101" s="90">
        <f>COUNTIF(M$19:M101,"*")</f>
        <v>7</v>
      </c>
      <c r="P101" s="48">
        <f t="shared" si="38"/>
      </c>
      <c r="Q101" s="48">
        <f t="shared" si="38"/>
      </c>
      <c r="R101" s="48">
        <f t="shared" si="38"/>
      </c>
      <c r="S101" s="48">
        <f t="shared" si="38"/>
      </c>
      <c r="T101" s="48">
        <f t="shared" si="38"/>
      </c>
      <c r="U101" s="48">
        <f t="shared" si="38"/>
      </c>
      <c r="V101" s="48">
        <f t="shared" si="38"/>
      </c>
      <c r="W101" s="48">
        <f t="shared" si="38"/>
      </c>
      <c r="X101" s="48">
        <f t="shared" si="38"/>
      </c>
      <c r="Y101" s="48">
        <f t="shared" si="38"/>
      </c>
      <c r="Z101" s="48">
        <f t="shared" si="39"/>
      </c>
      <c r="AA101" s="48" t="str">
        <f t="shared" si="39"/>
        <v>ggg</v>
      </c>
      <c r="AB101" s="48">
        <f t="shared" si="39"/>
      </c>
      <c r="AC101" s="48">
        <f t="shared" si="39"/>
      </c>
      <c r="AD101" s="48">
        <f t="shared" si="39"/>
      </c>
      <c r="AE101" s="48">
        <f t="shared" si="39"/>
      </c>
      <c r="AF101" s="48">
        <f t="shared" si="39"/>
      </c>
      <c r="AG101" s="48">
        <f t="shared" si="39"/>
      </c>
      <c r="AH101" s="48">
        <f t="shared" si="39"/>
      </c>
      <c r="AI101" s="48">
        <f t="shared" si="39"/>
      </c>
      <c r="AJ101" s="48">
        <f t="shared" si="39"/>
      </c>
      <c r="AK101" s="48">
        <f t="shared" si="39"/>
      </c>
    </row>
    <row r="102" spans="1:37" ht="15.75" outlineLevel="1">
      <c r="A102" s="41" t="s">
        <v>189</v>
      </c>
      <c r="B102" s="54">
        <v>224.5</v>
      </c>
      <c r="C102" s="43">
        <f t="shared" si="26"/>
        <v>224.5</v>
      </c>
      <c r="D102" s="41" t="s">
        <v>190</v>
      </c>
      <c r="E102" s="41" t="s">
        <v>62</v>
      </c>
      <c r="F102" s="41"/>
      <c r="G102" s="41"/>
      <c r="I102" s="41">
        <f t="shared" si="29"/>
        <v>0</v>
      </c>
      <c r="J102" s="45">
        <f t="shared" si="35"/>
        <v>5.5</v>
      </c>
      <c r="K102" s="58">
        <f t="shared" si="37"/>
        <v>52.5</v>
      </c>
      <c r="L102" s="47">
        <f t="shared" si="32"/>
        <v>0.5789473684210527</v>
      </c>
      <c r="N102" s="44">
        <f t="shared" si="36"/>
        <v>7.026315789473685</v>
      </c>
      <c r="O102" s="90">
        <f>COUNTIF(M$19:M102,"*")</f>
        <v>7</v>
      </c>
      <c r="P102" s="48">
        <f t="shared" si="38"/>
      </c>
      <c r="Q102" s="48">
        <f t="shared" si="38"/>
      </c>
      <c r="R102" s="48">
        <f t="shared" si="38"/>
      </c>
      <c r="S102" s="48">
        <f t="shared" si="38"/>
      </c>
      <c r="T102" s="48">
        <f t="shared" si="38"/>
      </c>
      <c r="U102" s="48">
        <f t="shared" si="38"/>
      </c>
      <c r="V102" s="48">
        <f t="shared" si="38"/>
      </c>
      <c r="W102" s="48">
        <f t="shared" si="38"/>
      </c>
      <c r="X102" s="48">
        <f t="shared" si="38"/>
      </c>
      <c r="Y102" s="48">
        <f t="shared" si="38"/>
      </c>
      <c r="Z102" s="48">
        <f t="shared" si="39"/>
      </c>
      <c r="AA102" s="48" t="str">
        <f t="shared" si="39"/>
        <v>ggg</v>
      </c>
      <c r="AB102" s="48">
        <f t="shared" si="39"/>
      </c>
      <c r="AC102" s="48">
        <f t="shared" si="39"/>
      </c>
      <c r="AD102" s="48">
        <f t="shared" si="39"/>
      </c>
      <c r="AE102" s="48">
        <f t="shared" si="39"/>
      </c>
      <c r="AF102" s="48">
        <f t="shared" si="39"/>
      </c>
      <c r="AG102" s="48">
        <f t="shared" si="39"/>
      </c>
      <c r="AH102" s="48">
        <f t="shared" si="39"/>
      </c>
      <c r="AI102" s="48">
        <f t="shared" si="39"/>
      </c>
      <c r="AJ102" s="48">
        <f t="shared" si="39"/>
      </c>
      <c r="AK102" s="48">
        <f t="shared" si="39"/>
      </c>
    </row>
    <row r="103" spans="1:37" ht="15.75" outlineLevel="1">
      <c r="A103" s="41" t="s">
        <v>55</v>
      </c>
      <c r="B103" s="54">
        <v>224.5</v>
      </c>
      <c r="C103" s="43">
        <f t="shared" si="26"/>
        <v>224.5</v>
      </c>
      <c r="D103" s="41"/>
      <c r="E103" s="41"/>
      <c r="F103" s="41"/>
      <c r="G103" s="41"/>
      <c r="I103" s="41">
        <f aca="true" t="shared" si="40" ref="I103:I134">IF(G103="L&amp;D",0.75,0)</f>
        <v>0</v>
      </c>
      <c r="J103" s="45">
        <f t="shared" si="35"/>
        <v>0</v>
      </c>
      <c r="K103" s="58">
        <f t="shared" si="37"/>
        <v>52.5</v>
      </c>
      <c r="L103" s="47">
        <f t="shared" si="32"/>
        <v>0</v>
      </c>
      <c r="N103" s="44">
        <f t="shared" si="36"/>
        <v>7.026315789473685</v>
      </c>
      <c r="O103" s="90">
        <f>COUNTIF(M$19:M103,"*")</f>
        <v>7</v>
      </c>
      <c r="P103" s="48">
        <f t="shared" si="38"/>
      </c>
      <c r="Q103" s="48">
        <f t="shared" si="38"/>
      </c>
      <c r="R103" s="48">
        <f t="shared" si="38"/>
      </c>
      <c r="S103" s="48">
        <f t="shared" si="38"/>
      </c>
      <c r="T103" s="48">
        <f t="shared" si="38"/>
      </c>
      <c r="U103" s="48">
        <f t="shared" si="38"/>
      </c>
      <c r="V103" s="48">
        <f t="shared" si="38"/>
      </c>
      <c r="W103" s="48">
        <f t="shared" si="38"/>
      </c>
      <c r="X103" s="48">
        <f t="shared" si="38"/>
      </c>
      <c r="Y103" s="48">
        <f t="shared" si="38"/>
      </c>
      <c r="Z103" s="48">
        <f t="shared" si="39"/>
      </c>
      <c r="AA103" s="48" t="str">
        <f t="shared" si="39"/>
        <v>ggg</v>
      </c>
      <c r="AB103" s="48">
        <f t="shared" si="39"/>
      </c>
      <c r="AC103" s="48">
        <f t="shared" si="39"/>
      </c>
      <c r="AD103" s="48">
        <f t="shared" si="39"/>
      </c>
      <c r="AE103" s="48">
        <f t="shared" si="39"/>
      </c>
      <c r="AF103" s="48">
        <f t="shared" si="39"/>
      </c>
      <c r="AG103" s="48">
        <f t="shared" si="39"/>
      </c>
      <c r="AH103" s="48">
        <f t="shared" si="39"/>
      </c>
      <c r="AI103" s="48">
        <f t="shared" si="39"/>
      </c>
      <c r="AJ103" s="48">
        <f t="shared" si="39"/>
      </c>
      <c r="AK103" s="48">
        <f t="shared" si="39"/>
      </c>
    </row>
    <row r="104" spans="1:37" ht="15.75" outlineLevel="1">
      <c r="A104" s="41" t="s">
        <v>188</v>
      </c>
      <c r="B104" s="54">
        <v>220</v>
      </c>
      <c r="C104" s="43">
        <f t="shared" si="26"/>
        <v>220</v>
      </c>
      <c r="D104" s="41" t="s">
        <v>187</v>
      </c>
      <c r="E104" s="41" t="s">
        <v>62</v>
      </c>
      <c r="F104" s="41"/>
      <c r="G104" s="41"/>
      <c r="I104" s="41">
        <f t="shared" si="40"/>
        <v>0</v>
      </c>
      <c r="J104" s="45">
        <f t="shared" si="35"/>
        <v>4.5</v>
      </c>
      <c r="K104" s="58">
        <f t="shared" si="37"/>
        <v>57</v>
      </c>
      <c r="L104" s="47">
        <f t="shared" si="32"/>
        <v>0.47368421052631576</v>
      </c>
      <c r="N104" s="44">
        <f t="shared" si="36"/>
        <v>7.500000000000001</v>
      </c>
      <c r="O104" s="90">
        <f>COUNTIF(M$19:M104,"*")</f>
        <v>7</v>
      </c>
      <c r="P104" s="48">
        <f t="shared" si="38"/>
      </c>
      <c r="Q104" s="48">
        <f t="shared" si="38"/>
      </c>
      <c r="R104" s="48">
        <f t="shared" si="38"/>
      </c>
      <c r="S104" s="48">
        <f t="shared" si="38"/>
      </c>
      <c r="T104" s="48">
        <f t="shared" si="38"/>
      </c>
      <c r="U104" s="48">
        <f t="shared" si="38"/>
      </c>
      <c r="V104" s="48">
        <f t="shared" si="38"/>
      </c>
      <c r="W104" s="48">
        <f t="shared" si="38"/>
      </c>
      <c r="X104" s="48">
        <f t="shared" si="38"/>
      </c>
      <c r="Y104" s="48">
        <f t="shared" si="38"/>
      </c>
      <c r="Z104" s="48">
        <f t="shared" si="39"/>
      </c>
      <c r="AA104" s="48" t="str">
        <f t="shared" si="39"/>
        <v>ggg</v>
      </c>
      <c r="AB104" s="48">
        <f t="shared" si="39"/>
      </c>
      <c r="AC104" s="48">
        <f t="shared" si="39"/>
      </c>
      <c r="AD104" s="48">
        <f t="shared" si="39"/>
      </c>
      <c r="AE104" s="48">
        <f t="shared" si="39"/>
      </c>
      <c r="AF104" s="48">
        <f t="shared" si="39"/>
      </c>
      <c r="AG104" s="48">
        <f t="shared" si="39"/>
      </c>
      <c r="AH104" s="48">
        <f t="shared" si="39"/>
      </c>
      <c r="AI104" s="48">
        <f t="shared" si="39"/>
      </c>
      <c r="AJ104" s="48">
        <f t="shared" si="39"/>
      </c>
      <c r="AK104" s="48">
        <f t="shared" si="39"/>
      </c>
    </row>
    <row r="105" spans="1:37" ht="15.75" outlineLevel="1">
      <c r="A105" s="41" t="s">
        <v>54</v>
      </c>
      <c r="B105" s="54">
        <v>218.1</v>
      </c>
      <c r="C105" s="43">
        <f t="shared" si="26"/>
        <v>218.1</v>
      </c>
      <c r="D105" s="41"/>
      <c r="E105" s="41"/>
      <c r="F105" s="41"/>
      <c r="G105" s="41"/>
      <c r="I105" s="41">
        <f t="shared" si="40"/>
        <v>0</v>
      </c>
      <c r="J105" s="45">
        <f t="shared" si="35"/>
        <v>1.9000000000000057</v>
      </c>
      <c r="K105" s="58">
        <f t="shared" si="37"/>
        <v>58.900000000000006</v>
      </c>
      <c r="L105" s="47">
        <f t="shared" si="32"/>
        <v>0.2000000000000006</v>
      </c>
      <c r="N105" s="44">
        <f t="shared" si="36"/>
        <v>7.700000000000001</v>
      </c>
      <c r="O105" s="90">
        <f>COUNTIF(M$19:M105,"*")</f>
        <v>7</v>
      </c>
      <c r="P105" s="48">
        <f t="shared" si="38"/>
      </c>
      <c r="Q105" s="48">
        <f t="shared" si="38"/>
      </c>
      <c r="R105" s="48">
        <f t="shared" si="38"/>
      </c>
      <c r="S105" s="48">
        <f t="shared" si="38"/>
      </c>
      <c r="T105" s="48">
        <f t="shared" si="38"/>
      </c>
      <c r="U105" s="48">
        <f t="shared" si="38"/>
      </c>
      <c r="V105" s="48">
        <f t="shared" si="38"/>
      </c>
      <c r="W105" s="48">
        <f t="shared" si="38"/>
      </c>
      <c r="X105" s="48">
        <f t="shared" si="38"/>
      </c>
      <c r="Y105" s="48">
        <f t="shared" si="38"/>
      </c>
      <c r="Z105" s="48">
        <f t="shared" si="39"/>
      </c>
      <c r="AA105" s="48" t="str">
        <f t="shared" si="39"/>
        <v>ggg</v>
      </c>
      <c r="AB105" s="48">
        <f t="shared" si="39"/>
      </c>
      <c r="AC105" s="48">
        <f t="shared" si="39"/>
      </c>
      <c r="AD105" s="48">
        <f t="shared" si="39"/>
      </c>
      <c r="AE105" s="48">
        <f t="shared" si="39"/>
      </c>
      <c r="AF105" s="48">
        <f t="shared" si="39"/>
      </c>
      <c r="AG105" s="48">
        <f t="shared" si="39"/>
      </c>
      <c r="AH105" s="48">
        <f t="shared" si="39"/>
      </c>
      <c r="AI105" s="48">
        <f t="shared" si="39"/>
      </c>
      <c r="AJ105" s="48">
        <f t="shared" si="39"/>
      </c>
      <c r="AK105" s="48">
        <f t="shared" si="39"/>
      </c>
    </row>
    <row r="106" spans="1:37" ht="15.75" outlineLevel="1">
      <c r="A106" s="41" t="s">
        <v>228</v>
      </c>
      <c r="B106" s="54">
        <v>215.3</v>
      </c>
      <c r="D106" s="41"/>
      <c r="E106" s="41" t="s">
        <v>62</v>
      </c>
      <c r="F106" s="41" t="s">
        <v>178</v>
      </c>
      <c r="G106" s="41"/>
      <c r="I106" s="41">
        <f t="shared" si="40"/>
        <v>0</v>
      </c>
      <c r="J106" s="45">
        <f t="shared" si="35"/>
        <v>2.799999999999983</v>
      </c>
      <c r="K106" s="58">
        <f t="shared" si="37"/>
        <v>61.69999999999999</v>
      </c>
      <c r="L106" s="47">
        <f t="shared" si="32"/>
        <v>0.29473684210526135</v>
      </c>
      <c r="N106" s="44">
        <f t="shared" si="36"/>
        <v>7.9947368421052625</v>
      </c>
      <c r="O106" s="90">
        <f>COUNTIF(M$19:M106,"*")</f>
        <v>7</v>
      </c>
      <c r="P106" s="48">
        <f t="shared" si="38"/>
      </c>
      <c r="Q106" s="48">
        <f t="shared" si="38"/>
      </c>
      <c r="R106" s="48">
        <f t="shared" si="38"/>
      </c>
      <c r="S106" s="48">
        <f t="shared" si="38"/>
      </c>
      <c r="T106" s="48">
        <f t="shared" si="38"/>
      </c>
      <c r="U106" s="48">
        <f t="shared" si="38"/>
      </c>
      <c r="V106" s="48">
        <f t="shared" si="38"/>
      </c>
      <c r="W106" s="48">
        <f t="shared" si="38"/>
      </c>
      <c r="X106" s="48">
        <f t="shared" si="38"/>
      </c>
      <c r="Y106" s="48">
        <f t="shared" si="38"/>
      </c>
      <c r="Z106" s="48">
        <f t="shared" si="39"/>
      </c>
      <c r="AA106" s="48" t="str">
        <f t="shared" si="39"/>
        <v>ggg</v>
      </c>
      <c r="AB106" s="48">
        <f t="shared" si="39"/>
      </c>
      <c r="AC106" s="48">
        <f t="shared" si="39"/>
      </c>
      <c r="AD106" s="48">
        <f t="shared" si="39"/>
      </c>
      <c r="AE106" s="48">
        <f t="shared" si="39"/>
      </c>
      <c r="AF106" s="48">
        <f t="shared" si="39"/>
      </c>
      <c r="AG106" s="48">
        <f t="shared" si="39"/>
      </c>
      <c r="AH106" s="48">
        <f t="shared" si="39"/>
      </c>
      <c r="AI106" s="48">
        <f t="shared" si="39"/>
      </c>
      <c r="AJ106" s="48">
        <f t="shared" si="39"/>
      </c>
      <c r="AK106" s="48">
        <f t="shared" si="39"/>
      </c>
    </row>
    <row r="107" spans="1:37" ht="15.75" outlineLevel="1">
      <c r="A107" s="41" t="s">
        <v>49</v>
      </c>
      <c r="B107" s="54">
        <v>215.3</v>
      </c>
      <c r="D107" s="41"/>
      <c r="E107" s="41"/>
      <c r="F107" s="41"/>
      <c r="G107" s="41"/>
      <c r="I107" s="41">
        <f t="shared" si="40"/>
        <v>0</v>
      </c>
      <c r="J107" s="45">
        <f t="shared" si="35"/>
        <v>0</v>
      </c>
      <c r="K107" s="58">
        <f t="shared" si="37"/>
        <v>61.69999999999999</v>
      </c>
      <c r="L107" s="47">
        <f t="shared" si="32"/>
        <v>0</v>
      </c>
      <c r="M107" s="46" t="s">
        <v>193</v>
      </c>
      <c r="N107" s="44">
        <f t="shared" si="36"/>
        <v>7.9947368421052625</v>
      </c>
      <c r="O107" s="90">
        <f>COUNTIF(M$19:M107,"*")</f>
        <v>8</v>
      </c>
      <c r="P107" s="48">
        <f aca="true" t="shared" si="41" ref="P107:Y116">IF(($O107)=P$6,"ggg","")</f>
      </c>
      <c r="Q107" s="48">
        <f t="shared" si="41"/>
      </c>
      <c r="R107" s="48">
        <f t="shared" si="41"/>
      </c>
      <c r="S107" s="48">
        <f t="shared" si="41"/>
      </c>
      <c r="T107" s="48">
        <f t="shared" si="41"/>
      </c>
      <c r="U107" s="48">
        <f t="shared" si="41"/>
      </c>
      <c r="V107" s="48">
        <f t="shared" si="41"/>
      </c>
      <c r="W107" s="48">
        <f t="shared" si="41"/>
      </c>
      <c r="X107" s="48">
        <f t="shared" si="41"/>
      </c>
      <c r="Y107" s="48">
        <f t="shared" si="41"/>
      </c>
      <c r="Z107" s="48">
        <f aca="true" t="shared" si="42" ref="Z107:AK116">IF(($O107)=Z$6,"ggg","")</f>
      </c>
      <c r="AA107" s="48">
        <f t="shared" si="42"/>
      </c>
      <c r="AB107" s="48" t="str">
        <f t="shared" si="42"/>
        <v>ggg</v>
      </c>
      <c r="AC107" s="48">
        <f t="shared" si="42"/>
      </c>
      <c r="AD107" s="48">
        <f t="shared" si="42"/>
      </c>
      <c r="AE107" s="48">
        <f t="shared" si="42"/>
      </c>
      <c r="AF107" s="48">
        <f t="shared" si="42"/>
      </c>
      <c r="AG107" s="48">
        <f t="shared" si="42"/>
      </c>
      <c r="AH107" s="48">
        <f t="shared" si="42"/>
      </c>
      <c r="AI107" s="48">
        <f t="shared" si="42"/>
      </c>
      <c r="AJ107" s="48">
        <f t="shared" si="42"/>
      </c>
      <c r="AK107" s="48">
        <f t="shared" si="42"/>
      </c>
    </row>
    <row r="108" spans="1:37" ht="15.75" outlineLevel="1">
      <c r="A108" s="41" t="s">
        <v>50</v>
      </c>
      <c r="B108" s="54">
        <v>215.3</v>
      </c>
      <c r="C108" s="46">
        <v>0</v>
      </c>
      <c r="D108" s="41" t="s">
        <v>51</v>
      </c>
      <c r="E108" s="41" t="s">
        <v>62</v>
      </c>
      <c r="F108" s="41" t="s">
        <v>178</v>
      </c>
      <c r="G108" s="41"/>
      <c r="I108" s="41">
        <f t="shared" si="40"/>
        <v>0</v>
      </c>
      <c r="J108" s="45">
        <f t="shared" si="35"/>
        <v>0</v>
      </c>
      <c r="K108" s="58">
        <f t="shared" si="37"/>
        <v>0</v>
      </c>
      <c r="L108" s="47">
        <f t="shared" si="32"/>
        <v>0</v>
      </c>
      <c r="N108" s="44">
        <f t="shared" si="36"/>
        <v>0</v>
      </c>
      <c r="O108" s="90">
        <f>COUNTIF(M$19:M108,"*")</f>
        <v>8</v>
      </c>
      <c r="P108" s="48">
        <f t="shared" si="41"/>
      </c>
      <c r="Q108" s="48">
        <f t="shared" si="41"/>
      </c>
      <c r="R108" s="48">
        <f t="shared" si="41"/>
      </c>
      <c r="S108" s="48">
        <f t="shared" si="41"/>
      </c>
      <c r="T108" s="48">
        <f t="shared" si="41"/>
      </c>
      <c r="U108" s="48">
        <f t="shared" si="41"/>
      </c>
      <c r="V108" s="48">
        <f t="shared" si="41"/>
      </c>
      <c r="W108" s="48">
        <f t="shared" si="41"/>
      </c>
      <c r="X108" s="48">
        <f t="shared" si="41"/>
      </c>
      <c r="Y108" s="48">
        <f t="shared" si="41"/>
      </c>
      <c r="Z108" s="48">
        <f t="shared" si="42"/>
      </c>
      <c r="AA108" s="48">
        <f t="shared" si="42"/>
      </c>
      <c r="AB108" s="48" t="str">
        <f t="shared" si="42"/>
        <v>ggg</v>
      </c>
      <c r="AC108" s="48">
        <f t="shared" si="42"/>
      </c>
      <c r="AD108" s="48">
        <f t="shared" si="42"/>
      </c>
      <c r="AE108" s="48">
        <f t="shared" si="42"/>
      </c>
      <c r="AF108" s="48">
        <f t="shared" si="42"/>
      </c>
      <c r="AG108" s="48">
        <f t="shared" si="42"/>
      </c>
      <c r="AH108" s="48">
        <f t="shared" si="42"/>
      </c>
      <c r="AI108" s="48">
        <f t="shared" si="42"/>
      </c>
      <c r="AJ108" s="48">
        <f t="shared" si="42"/>
      </c>
      <c r="AK108" s="48">
        <f t="shared" si="42"/>
      </c>
    </row>
    <row r="109" spans="1:37" ht="15.75" outlineLevel="1">
      <c r="A109" s="41" t="s">
        <v>52</v>
      </c>
      <c r="B109" s="54">
        <v>215.3</v>
      </c>
      <c r="C109" s="43">
        <f>B109-B108+C108</f>
        <v>0</v>
      </c>
      <c r="D109" s="41" t="s">
        <v>53</v>
      </c>
      <c r="E109" s="41"/>
      <c r="F109" s="41"/>
      <c r="G109" s="41"/>
      <c r="I109" s="41">
        <f t="shared" si="40"/>
        <v>0</v>
      </c>
      <c r="J109" s="45">
        <f t="shared" si="35"/>
        <v>0</v>
      </c>
      <c r="K109" s="58">
        <f t="shared" si="37"/>
        <v>0</v>
      </c>
      <c r="L109" s="47">
        <f t="shared" si="32"/>
        <v>0</v>
      </c>
      <c r="N109" s="44">
        <f t="shared" si="36"/>
        <v>0</v>
      </c>
      <c r="O109" s="90">
        <f>COUNTIF(M$19:M109,"*")</f>
        <v>8</v>
      </c>
      <c r="P109" s="48">
        <f t="shared" si="41"/>
      </c>
      <c r="Q109" s="48">
        <f t="shared" si="41"/>
      </c>
      <c r="R109" s="48">
        <f t="shared" si="41"/>
      </c>
      <c r="S109" s="48">
        <f t="shared" si="41"/>
      </c>
      <c r="T109" s="48">
        <f t="shared" si="41"/>
      </c>
      <c r="U109" s="48">
        <f t="shared" si="41"/>
      </c>
      <c r="V109" s="48">
        <f t="shared" si="41"/>
      </c>
      <c r="W109" s="48">
        <f t="shared" si="41"/>
      </c>
      <c r="X109" s="48">
        <f t="shared" si="41"/>
      </c>
      <c r="Y109" s="48">
        <f t="shared" si="41"/>
      </c>
      <c r="Z109" s="48">
        <f t="shared" si="42"/>
      </c>
      <c r="AA109" s="48">
        <f t="shared" si="42"/>
      </c>
      <c r="AB109" s="48" t="str">
        <f t="shared" si="42"/>
        <v>ggg</v>
      </c>
      <c r="AC109" s="48">
        <f t="shared" si="42"/>
      </c>
      <c r="AD109" s="48">
        <f t="shared" si="42"/>
      </c>
      <c r="AE109" s="48">
        <f t="shared" si="42"/>
      </c>
      <c r="AF109" s="48">
        <f t="shared" si="42"/>
      </c>
      <c r="AG109" s="48">
        <f t="shared" si="42"/>
      </c>
      <c r="AH109" s="48">
        <f t="shared" si="42"/>
      </c>
      <c r="AI109" s="48">
        <f t="shared" si="42"/>
      </c>
      <c r="AJ109" s="48">
        <f t="shared" si="42"/>
      </c>
      <c r="AK109" s="48">
        <f t="shared" si="42"/>
      </c>
    </row>
    <row r="110" spans="1:37" ht="15.75" outlineLevel="1">
      <c r="A110" s="41" t="s">
        <v>48</v>
      </c>
      <c r="B110" s="54">
        <v>209.6</v>
      </c>
      <c r="D110" s="41"/>
      <c r="E110" s="41"/>
      <c r="F110" s="41"/>
      <c r="G110" s="41"/>
      <c r="I110" s="41">
        <f t="shared" si="40"/>
        <v>0</v>
      </c>
      <c r="J110" s="45">
        <f t="shared" si="35"/>
        <v>5.700000000000017</v>
      </c>
      <c r="K110" s="58">
        <f t="shared" si="37"/>
        <v>5.700000000000017</v>
      </c>
      <c r="L110" s="47">
        <f t="shared" si="32"/>
        <v>0.6000000000000018</v>
      </c>
      <c r="N110" s="44">
        <f t="shared" si="36"/>
        <v>0.6000000000000018</v>
      </c>
      <c r="O110" s="90">
        <f>COUNTIF(M$19:M110,"*")</f>
        <v>8</v>
      </c>
      <c r="P110" s="48">
        <f t="shared" si="41"/>
      </c>
      <c r="Q110" s="48">
        <f t="shared" si="41"/>
      </c>
      <c r="R110" s="48">
        <f t="shared" si="41"/>
      </c>
      <c r="S110" s="48">
        <f t="shared" si="41"/>
      </c>
      <c r="T110" s="48">
        <f t="shared" si="41"/>
      </c>
      <c r="U110" s="48">
        <f t="shared" si="41"/>
      </c>
      <c r="V110" s="48">
        <f t="shared" si="41"/>
      </c>
      <c r="W110" s="48">
        <f t="shared" si="41"/>
      </c>
      <c r="X110" s="48">
        <f t="shared" si="41"/>
      </c>
      <c r="Y110" s="48">
        <f t="shared" si="41"/>
      </c>
      <c r="Z110" s="48">
        <f t="shared" si="42"/>
      </c>
      <c r="AA110" s="48">
        <f t="shared" si="42"/>
      </c>
      <c r="AB110" s="48" t="str">
        <f t="shared" si="42"/>
        <v>ggg</v>
      </c>
      <c r="AC110" s="48">
        <f t="shared" si="42"/>
      </c>
      <c r="AD110" s="48">
        <f t="shared" si="42"/>
      </c>
      <c r="AE110" s="48">
        <f t="shared" si="42"/>
      </c>
      <c r="AF110" s="48">
        <f t="shared" si="42"/>
      </c>
      <c r="AG110" s="48">
        <f t="shared" si="42"/>
      </c>
      <c r="AH110" s="48">
        <f t="shared" si="42"/>
      </c>
      <c r="AI110" s="48">
        <f t="shared" si="42"/>
      </c>
      <c r="AJ110" s="48">
        <f t="shared" si="42"/>
      </c>
      <c r="AK110" s="48">
        <f t="shared" si="42"/>
      </c>
    </row>
    <row r="111" spans="1:37" ht="30" outlineLevel="1">
      <c r="A111" s="41" t="s">
        <v>46</v>
      </c>
      <c r="B111" s="54">
        <v>207.6</v>
      </c>
      <c r="D111" s="41" t="s">
        <v>47</v>
      </c>
      <c r="E111" s="41" t="s">
        <v>62</v>
      </c>
      <c r="F111" s="41" t="s">
        <v>178</v>
      </c>
      <c r="G111" s="41"/>
      <c r="I111" s="41">
        <f t="shared" si="40"/>
        <v>0</v>
      </c>
      <c r="J111" s="45">
        <f t="shared" si="35"/>
        <v>2</v>
      </c>
      <c r="K111" s="58">
        <f t="shared" si="37"/>
        <v>7.700000000000017</v>
      </c>
      <c r="L111" s="47">
        <f t="shared" si="32"/>
        <v>0.21052631578947367</v>
      </c>
      <c r="N111" s="44">
        <f t="shared" si="36"/>
        <v>0.8105263157894754</v>
      </c>
      <c r="O111" s="90">
        <f>COUNTIF(M$19:M111,"*")</f>
        <v>8</v>
      </c>
      <c r="P111" s="48">
        <f t="shared" si="41"/>
      </c>
      <c r="Q111" s="48">
        <f t="shared" si="41"/>
      </c>
      <c r="R111" s="48">
        <f t="shared" si="41"/>
      </c>
      <c r="S111" s="48">
        <f t="shared" si="41"/>
      </c>
      <c r="T111" s="48">
        <f t="shared" si="41"/>
      </c>
      <c r="U111" s="48">
        <f t="shared" si="41"/>
      </c>
      <c r="V111" s="48">
        <f t="shared" si="41"/>
      </c>
      <c r="W111" s="48">
        <f t="shared" si="41"/>
      </c>
      <c r="X111" s="48">
        <f t="shared" si="41"/>
      </c>
      <c r="Y111" s="48">
        <f t="shared" si="41"/>
      </c>
      <c r="Z111" s="48">
        <f t="shared" si="42"/>
      </c>
      <c r="AA111" s="48">
        <f t="shared" si="42"/>
      </c>
      <c r="AB111" s="48" t="str">
        <f t="shared" si="42"/>
        <v>ggg</v>
      </c>
      <c r="AC111" s="48">
        <f t="shared" si="42"/>
      </c>
      <c r="AD111" s="48">
        <f t="shared" si="42"/>
      </c>
      <c r="AE111" s="48">
        <f t="shared" si="42"/>
      </c>
      <c r="AF111" s="48">
        <f t="shared" si="42"/>
      </c>
      <c r="AG111" s="48">
        <f t="shared" si="42"/>
      </c>
      <c r="AH111" s="48">
        <f t="shared" si="42"/>
      </c>
      <c r="AI111" s="48">
        <f t="shared" si="42"/>
      </c>
      <c r="AJ111" s="48">
        <f t="shared" si="42"/>
      </c>
      <c r="AK111" s="48">
        <f t="shared" si="42"/>
      </c>
    </row>
    <row r="112" spans="1:37" ht="15.75" outlineLevel="1">
      <c r="A112" s="41" t="s">
        <v>44</v>
      </c>
      <c r="B112" s="54">
        <v>206.7</v>
      </c>
      <c r="D112" s="41" t="s">
        <v>45</v>
      </c>
      <c r="E112" s="41"/>
      <c r="F112" s="41"/>
      <c r="G112" s="41" t="s">
        <v>192</v>
      </c>
      <c r="I112" s="41">
        <f t="shared" si="40"/>
        <v>0.75</v>
      </c>
      <c r="J112" s="45">
        <f t="shared" si="35"/>
        <v>0.9000000000000057</v>
      </c>
      <c r="K112" s="58">
        <f t="shared" si="37"/>
        <v>8.600000000000023</v>
      </c>
      <c r="L112" s="47">
        <f t="shared" si="32"/>
        <v>0.09473684210526376</v>
      </c>
      <c r="N112" s="44">
        <f t="shared" si="36"/>
        <v>0.9052631578947392</v>
      </c>
      <c r="O112" s="90">
        <f>COUNTIF(M$19:M112,"*")</f>
        <v>8</v>
      </c>
      <c r="P112" s="48">
        <f t="shared" si="41"/>
      </c>
      <c r="Q112" s="48">
        <f t="shared" si="41"/>
      </c>
      <c r="R112" s="48">
        <f t="shared" si="41"/>
      </c>
      <c r="S112" s="48">
        <f t="shared" si="41"/>
      </c>
      <c r="T112" s="48">
        <f t="shared" si="41"/>
      </c>
      <c r="U112" s="48">
        <f t="shared" si="41"/>
      </c>
      <c r="V112" s="48">
        <f t="shared" si="41"/>
      </c>
      <c r="W112" s="48">
        <f t="shared" si="41"/>
      </c>
      <c r="X112" s="48">
        <f t="shared" si="41"/>
      </c>
      <c r="Y112" s="48">
        <f t="shared" si="41"/>
      </c>
      <c r="Z112" s="48">
        <f t="shared" si="42"/>
      </c>
      <c r="AA112" s="48">
        <f t="shared" si="42"/>
      </c>
      <c r="AB112" s="48" t="str">
        <f t="shared" si="42"/>
        <v>ggg</v>
      </c>
      <c r="AC112" s="48">
        <f t="shared" si="42"/>
      </c>
      <c r="AD112" s="48">
        <f t="shared" si="42"/>
      </c>
      <c r="AE112" s="48">
        <f t="shared" si="42"/>
      </c>
      <c r="AF112" s="48">
        <f t="shared" si="42"/>
      </c>
      <c r="AG112" s="48">
        <f t="shared" si="42"/>
      </c>
      <c r="AH112" s="48">
        <f t="shared" si="42"/>
      </c>
      <c r="AI112" s="48">
        <f t="shared" si="42"/>
      </c>
      <c r="AJ112" s="48">
        <f t="shared" si="42"/>
      </c>
      <c r="AK112" s="48">
        <f t="shared" si="42"/>
      </c>
    </row>
    <row r="113" spans="1:37" ht="15.75" outlineLevel="1">
      <c r="A113" s="41" t="s">
        <v>184</v>
      </c>
      <c r="B113" s="45">
        <v>195.3</v>
      </c>
      <c r="D113" s="41"/>
      <c r="E113" s="41"/>
      <c r="F113" s="41"/>
      <c r="G113" s="41"/>
      <c r="I113" s="41">
        <f t="shared" si="40"/>
        <v>0</v>
      </c>
      <c r="J113" s="45">
        <f t="shared" si="35"/>
        <v>11.399999999999977</v>
      </c>
      <c r="K113" s="58">
        <f t="shared" si="37"/>
        <v>20</v>
      </c>
      <c r="L113" s="47">
        <f t="shared" si="32"/>
        <v>1.9499999999999975</v>
      </c>
      <c r="N113" s="44">
        <f t="shared" si="36"/>
        <v>2.8552631578947367</v>
      </c>
      <c r="O113" s="90">
        <f>COUNTIF(M$19:M113,"*")</f>
        <v>8</v>
      </c>
      <c r="P113" s="48">
        <f t="shared" si="41"/>
      </c>
      <c r="Q113" s="48">
        <f t="shared" si="41"/>
      </c>
      <c r="R113" s="48">
        <f t="shared" si="41"/>
      </c>
      <c r="S113" s="48">
        <f t="shared" si="41"/>
      </c>
      <c r="T113" s="48">
        <f t="shared" si="41"/>
      </c>
      <c r="U113" s="48">
        <f t="shared" si="41"/>
      </c>
      <c r="V113" s="48">
        <f t="shared" si="41"/>
      </c>
      <c r="W113" s="48">
        <f t="shared" si="41"/>
      </c>
      <c r="X113" s="48">
        <f t="shared" si="41"/>
      </c>
      <c r="Y113" s="48">
        <f t="shared" si="41"/>
      </c>
      <c r="Z113" s="48">
        <f t="shared" si="42"/>
      </c>
      <c r="AA113" s="48">
        <f t="shared" si="42"/>
      </c>
      <c r="AB113" s="48" t="str">
        <f t="shared" si="42"/>
        <v>ggg</v>
      </c>
      <c r="AC113" s="48">
        <f t="shared" si="42"/>
      </c>
      <c r="AD113" s="48">
        <f t="shared" si="42"/>
      </c>
      <c r="AE113" s="48">
        <f t="shared" si="42"/>
      </c>
      <c r="AF113" s="48">
        <f t="shared" si="42"/>
      </c>
      <c r="AG113" s="48">
        <f t="shared" si="42"/>
      </c>
      <c r="AH113" s="48">
        <f t="shared" si="42"/>
      </c>
      <c r="AI113" s="48">
        <f t="shared" si="42"/>
      </c>
      <c r="AJ113" s="48">
        <f t="shared" si="42"/>
      </c>
      <c r="AK113" s="48">
        <f t="shared" si="42"/>
      </c>
    </row>
    <row r="114" spans="1:37" ht="15.75" outlineLevel="1">
      <c r="A114" s="41" t="s">
        <v>183</v>
      </c>
      <c r="B114" s="45">
        <v>168.3</v>
      </c>
      <c r="D114" s="41"/>
      <c r="E114" s="41"/>
      <c r="F114" s="41"/>
      <c r="G114" s="41"/>
      <c r="I114" s="41">
        <f t="shared" si="40"/>
        <v>0</v>
      </c>
      <c r="J114" s="45">
        <f t="shared" si="35"/>
        <v>27</v>
      </c>
      <c r="K114" s="58">
        <f t="shared" si="37"/>
        <v>47</v>
      </c>
      <c r="L114" s="47">
        <f t="shared" si="32"/>
        <v>2.8421052631578947</v>
      </c>
      <c r="N114" s="44">
        <f t="shared" si="36"/>
        <v>5.697368421052632</v>
      </c>
      <c r="O114" s="90">
        <f>COUNTIF(M$19:M114,"*")</f>
        <v>8</v>
      </c>
      <c r="P114" s="48">
        <f t="shared" si="41"/>
      </c>
      <c r="Q114" s="48">
        <f t="shared" si="41"/>
      </c>
      <c r="R114" s="48">
        <f t="shared" si="41"/>
      </c>
      <c r="S114" s="48">
        <f t="shared" si="41"/>
      </c>
      <c r="T114" s="48">
        <f t="shared" si="41"/>
      </c>
      <c r="U114" s="48">
        <f t="shared" si="41"/>
      </c>
      <c r="V114" s="48">
        <f t="shared" si="41"/>
      </c>
      <c r="W114" s="48">
        <f t="shared" si="41"/>
      </c>
      <c r="X114" s="48">
        <f t="shared" si="41"/>
      </c>
      <c r="Y114" s="48">
        <f t="shared" si="41"/>
      </c>
      <c r="Z114" s="48">
        <f t="shared" si="42"/>
      </c>
      <c r="AA114" s="48">
        <f t="shared" si="42"/>
      </c>
      <c r="AB114" s="48" t="str">
        <f t="shared" si="42"/>
        <v>ggg</v>
      </c>
      <c r="AC114" s="48">
        <f t="shared" si="42"/>
      </c>
      <c r="AD114" s="48">
        <f t="shared" si="42"/>
      </c>
      <c r="AE114" s="48">
        <f t="shared" si="42"/>
      </c>
      <c r="AF114" s="48">
        <f t="shared" si="42"/>
      </c>
      <c r="AG114" s="48">
        <f t="shared" si="42"/>
      </c>
      <c r="AH114" s="48">
        <f t="shared" si="42"/>
      </c>
      <c r="AI114" s="48">
        <f t="shared" si="42"/>
      </c>
      <c r="AJ114" s="48">
        <f t="shared" si="42"/>
      </c>
      <c r="AK114" s="48">
        <f t="shared" si="42"/>
      </c>
    </row>
    <row r="115" spans="1:37" ht="15.75" outlineLevel="1">
      <c r="A115" s="41" t="s">
        <v>182</v>
      </c>
      <c r="B115" s="45">
        <v>158.5</v>
      </c>
      <c r="D115" s="41" t="s">
        <v>43</v>
      </c>
      <c r="E115" s="41" t="s">
        <v>62</v>
      </c>
      <c r="F115" s="41"/>
      <c r="G115" s="41"/>
      <c r="I115" s="41">
        <f t="shared" si="40"/>
        <v>0</v>
      </c>
      <c r="J115" s="45">
        <f t="shared" si="35"/>
        <v>9.800000000000011</v>
      </c>
      <c r="K115" s="58">
        <f t="shared" si="37"/>
        <v>56.80000000000001</v>
      </c>
      <c r="L115" s="47">
        <f aca="true" t="shared" si="43" ref="L115:L144">(J115)/$V$1+I114</f>
        <v>1.0315789473684223</v>
      </c>
      <c r="N115" s="44">
        <f t="shared" si="36"/>
        <v>6.728947368421054</v>
      </c>
      <c r="O115" s="90">
        <f>COUNTIF(M$19:M115,"*")</f>
        <v>8</v>
      </c>
      <c r="P115" s="48">
        <f t="shared" si="41"/>
      </c>
      <c r="Q115" s="48">
        <f t="shared" si="41"/>
      </c>
      <c r="R115" s="48">
        <f t="shared" si="41"/>
      </c>
      <c r="S115" s="48">
        <f t="shared" si="41"/>
      </c>
      <c r="T115" s="48">
        <f t="shared" si="41"/>
      </c>
      <c r="U115" s="48">
        <f t="shared" si="41"/>
      </c>
      <c r="V115" s="48">
        <f t="shared" si="41"/>
      </c>
      <c r="W115" s="48">
        <f t="shared" si="41"/>
      </c>
      <c r="X115" s="48">
        <f t="shared" si="41"/>
      </c>
      <c r="Y115" s="48">
        <f t="shared" si="41"/>
      </c>
      <c r="Z115" s="48">
        <f t="shared" si="42"/>
      </c>
      <c r="AA115" s="48">
        <f t="shared" si="42"/>
      </c>
      <c r="AB115" s="48" t="str">
        <f t="shared" si="42"/>
        <v>ggg</v>
      </c>
      <c r="AC115" s="48">
        <f t="shared" si="42"/>
      </c>
      <c r="AD115" s="48">
        <f t="shared" si="42"/>
      </c>
      <c r="AE115" s="48">
        <f t="shared" si="42"/>
      </c>
      <c r="AF115" s="48">
        <f t="shared" si="42"/>
      </c>
      <c r="AG115" s="48">
        <f t="shared" si="42"/>
      </c>
      <c r="AH115" s="48">
        <f t="shared" si="42"/>
      </c>
      <c r="AI115" s="48">
        <f t="shared" si="42"/>
      </c>
      <c r="AJ115" s="48">
        <f t="shared" si="42"/>
      </c>
      <c r="AK115" s="48">
        <f t="shared" si="42"/>
      </c>
    </row>
    <row r="116" spans="1:37" ht="15.75" outlineLevel="1">
      <c r="A116" s="41" t="s">
        <v>181</v>
      </c>
      <c r="B116" s="45">
        <v>155</v>
      </c>
      <c r="D116" s="41"/>
      <c r="E116" s="41"/>
      <c r="F116" s="41"/>
      <c r="G116" s="41"/>
      <c r="I116" s="41">
        <f t="shared" si="40"/>
        <v>0</v>
      </c>
      <c r="J116" s="45">
        <f t="shared" si="35"/>
        <v>3.5</v>
      </c>
      <c r="K116" s="58">
        <f t="shared" si="37"/>
        <v>60.30000000000001</v>
      </c>
      <c r="L116" s="47">
        <f t="shared" si="43"/>
        <v>0.3684210526315789</v>
      </c>
      <c r="N116" s="44">
        <f t="shared" si="36"/>
        <v>7.097368421052633</v>
      </c>
      <c r="O116" s="90">
        <f>COUNTIF(M$19:M116,"*")</f>
        <v>8</v>
      </c>
      <c r="P116" s="48">
        <f t="shared" si="41"/>
      </c>
      <c r="Q116" s="48">
        <f t="shared" si="41"/>
      </c>
      <c r="R116" s="48">
        <f t="shared" si="41"/>
      </c>
      <c r="S116" s="48">
        <f t="shared" si="41"/>
      </c>
      <c r="T116" s="48">
        <f t="shared" si="41"/>
      </c>
      <c r="U116" s="48">
        <f t="shared" si="41"/>
      </c>
      <c r="V116" s="48">
        <f t="shared" si="41"/>
      </c>
      <c r="W116" s="48">
        <f t="shared" si="41"/>
      </c>
      <c r="X116" s="48">
        <f t="shared" si="41"/>
      </c>
      <c r="Y116" s="48">
        <f t="shared" si="41"/>
      </c>
      <c r="Z116" s="48">
        <f t="shared" si="42"/>
      </c>
      <c r="AA116" s="48">
        <f t="shared" si="42"/>
      </c>
      <c r="AB116" s="48" t="str">
        <f t="shared" si="42"/>
        <v>ggg</v>
      </c>
      <c r="AC116" s="48">
        <f t="shared" si="42"/>
      </c>
      <c r="AD116" s="48">
        <f t="shared" si="42"/>
      </c>
      <c r="AE116" s="48">
        <f t="shared" si="42"/>
      </c>
      <c r="AF116" s="48">
        <f t="shared" si="42"/>
      </c>
      <c r="AG116" s="48">
        <f t="shared" si="42"/>
      </c>
      <c r="AH116" s="48">
        <f t="shared" si="42"/>
      </c>
      <c r="AI116" s="48">
        <f t="shared" si="42"/>
      </c>
      <c r="AJ116" s="48">
        <f t="shared" si="42"/>
      </c>
      <c r="AK116" s="48">
        <f t="shared" si="42"/>
      </c>
    </row>
    <row r="117" spans="1:37" ht="15.75" outlineLevel="1">
      <c r="A117" s="41" t="s">
        <v>180</v>
      </c>
      <c r="B117" s="45">
        <v>148.5</v>
      </c>
      <c r="D117" s="41"/>
      <c r="E117" s="41"/>
      <c r="F117" s="41"/>
      <c r="G117" s="41"/>
      <c r="I117" s="41">
        <f t="shared" si="40"/>
        <v>0</v>
      </c>
      <c r="J117" s="45">
        <f t="shared" si="35"/>
        <v>6.5</v>
      </c>
      <c r="K117" s="58">
        <f t="shared" si="37"/>
        <v>66.80000000000001</v>
      </c>
      <c r="L117" s="47">
        <f t="shared" si="43"/>
        <v>0.6842105263157895</v>
      </c>
      <c r="M117" s="46" t="s">
        <v>193</v>
      </c>
      <c r="N117" s="44">
        <f t="shared" si="36"/>
        <v>7.7815789473684225</v>
      </c>
      <c r="O117" s="90">
        <f>COUNTIF(M$19:M117,"*")</f>
        <v>9</v>
      </c>
      <c r="P117" s="48">
        <f aca="true" t="shared" si="44" ref="P117:Y126">IF(($O117)=P$6,"ggg","")</f>
      </c>
      <c r="Q117" s="48">
        <f t="shared" si="44"/>
      </c>
      <c r="R117" s="48">
        <f t="shared" si="44"/>
      </c>
      <c r="S117" s="48">
        <f t="shared" si="44"/>
      </c>
      <c r="T117" s="48">
        <f t="shared" si="44"/>
      </c>
      <c r="U117" s="48">
        <f t="shared" si="44"/>
      </c>
      <c r="V117" s="48">
        <f t="shared" si="44"/>
      </c>
      <c r="W117" s="48">
        <f t="shared" si="44"/>
      </c>
      <c r="X117" s="48">
        <f t="shared" si="44"/>
      </c>
      <c r="Y117" s="48">
        <f t="shared" si="44"/>
      </c>
      <c r="Z117" s="48">
        <f aca="true" t="shared" si="45" ref="Z117:AK126">IF(($O117)=Z$6,"ggg","")</f>
      </c>
      <c r="AA117" s="48">
        <f t="shared" si="45"/>
      </c>
      <c r="AB117" s="48">
        <f t="shared" si="45"/>
      </c>
      <c r="AC117" s="48" t="str">
        <f t="shared" si="45"/>
        <v>ggg</v>
      </c>
      <c r="AD117" s="48">
        <f t="shared" si="45"/>
      </c>
      <c r="AE117" s="48">
        <f t="shared" si="45"/>
      </c>
      <c r="AF117" s="48">
        <f t="shared" si="45"/>
      </c>
      <c r="AG117" s="48">
        <f t="shared" si="45"/>
      </c>
      <c r="AH117" s="48">
        <f t="shared" si="45"/>
      </c>
      <c r="AI117" s="48">
        <f t="shared" si="45"/>
      </c>
      <c r="AJ117" s="48">
        <f t="shared" si="45"/>
      </c>
      <c r="AK117" s="48">
        <f t="shared" si="45"/>
      </c>
    </row>
    <row r="118" spans="1:37" ht="15.75" outlineLevel="1">
      <c r="A118" s="41" t="s">
        <v>177</v>
      </c>
      <c r="B118" s="45">
        <v>143</v>
      </c>
      <c r="D118" s="41"/>
      <c r="E118" s="41"/>
      <c r="F118" s="41"/>
      <c r="G118" s="41"/>
      <c r="I118" s="41">
        <f t="shared" si="40"/>
        <v>0</v>
      </c>
      <c r="J118" s="45">
        <f t="shared" si="35"/>
        <v>5.5</v>
      </c>
      <c r="K118" s="58">
        <f t="shared" si="37"/>
        <v>5.5</v>
      </c>
      <c r="L118" s="47">
        <f t="shared" si="43"/>
        <v>0.5789473684210527</v>
      </c>
      <c r="N118" s="44">
        <f t="shared" si="36"/>
        <v>0.5789473684210527</v>
      </c>
      <c r="O118" s="90">
        <f>COUNTIF(M$19:M118,"*")</f>
        <v>9</v>
      </c>
      <c r="P118" s="48">
        <f t="shared" si="44"/>
      </c>
      <c r="Q118" s="48">
        <f t="shared" si="44"/>
      </c>
      <c r="R118" s="48">
        <f t="shared" si="44"/>
      </c>
      <c r="S118" s="48">
        <f t="shared" si="44"/>
      </c>
      <c r="T118" s="48">
        <f t="shared" si="44"/>
      </c>
      <c r="U118" s="48">
        <f t="shared" si="44"/>
      </c>
      <c r="V118" s="48">
        <f t="shared" si="44"/>
      </c>
      <c r="W118" s="48">
        <f t="shared" si="44"/>
      </c>
      <c r="X118" s="48">
        <f t="shared" si="44"/>
      </c>
      <c r="Y118" s="48">
        <f t="shared" si="44"/>
      </c>
      <c r="Z118" s="48">
        <f t="shared" si="45"/>
      </c>
      <c r="AA118" s="48">
        <f t="shared" si="45"/>
      </c>
      <c r="AB118" s="48">
        <f t="shared" si="45"/>
      </c>
      <c r="AC118" s="48" t="str">
        <f t="shared" si="45"/>
        <v>ggg</v>
      </c>
      <c r="AD118" s="48">
        <f t="shared" si="45"/>
      </c>
      <c r="AE118" s="48">
        <f t="shared" si="45"/>
      </c>
      <c r="AF118" s="48">
        <f t="shared" si="45"/>
      </c>
      <c r="AG118" s="48">
        <f t="shared" si="45"/>
      </c>
      <c r="AH118" s="48">
        <f t="shared" si="45"/>
      </c>
      <c r="AI118" s="48">
        <f t="shared" si="45"/>
      </c>
      <c r="AJ118" s="48">
        <f t="shared" si="45"/>
      </c>
      <c r="AK118" s="48">
        <f t="shared" si="45"/>
      </c>
    </row>
    <row r="119" spans="1:37" ht="15.75" outlineLevel="1">
      <c r="A119" s="41" t="s">
        <v>41</v>
      </c>
      <c r="B119" s="45">
        <v>140</v>
      </c>
      <c r="D119" s="41" t="s">
        <v>42</v>
      </c>
      <c r="E119" s="41" t="s">
        <v>62</v>
      </c>
      <c r="F119" s="41" t="s">
        <v>178</v>
      </c>
      <c r="G119" s="41"/>
      <c r="I119" s="41">
        <f t="shared" si="40"/>
        <v>0</v>
      </c>
      <c r="J119" s="45">
        <f t="shared" si="35"/>
        <v>3</v>
      </c>
      <c r="K119" s="58">
        <f t="shared" si="37"/>
        <v>8.5</v>
      </c>
      <c r="L119" s="47">
        <f t="shared" si="43"/>
        <v>0.3157894736842105</v>
      </c>
      <c r="N119" s="44">
        <f t="shared" si="36"/>
        <v>0.8947368421052632</v>
      </c>
      <c r="O119" s="90">
        <f>COUNTIF(M$19:M119,"*")</f>
        <v>9</v>
      </c>
      <c r="P119" s="48">
        <f t="shared" si="44"/>
      </c>
      <c r="Q119" s="48">
        <f t="shared" si="44"/>
      </c>
      <c r="R119" s="48">
        <f t="shared" si="44"/>
      </c>
      <c r="S119" s="48">
        <f t="shared" si="44"/>
      </c>
      <c r="T119" s="48">
        <f t="shared" si="44"/>
      </c>
      <c r="U119" s="48">
        <f t="shared" si="44"/>
      </c>
      <c r="V119" s="48">
        <f t="shared" si="44"/>
      </c>
      <c r="W119" s="48">
        <f t="shared" si="44"/>
      </c>
      <c r="X119" s="48">
        <f t="shared" si="44"/>
      </c>
      <c r="Y119" s="48">
        <f t="shared" si="44"/>
      </c>
      <c r="Z119" s="48">
        <f t="shared" si="45"/>
      </c>
      <c r="AA119" s="48">
        <f t="shared" si="45"/>
      </c>
      <c r="AB119" s="48">
        <f t="shared" si="45"/>
      </c>
      <c r="AC119" s="48" t="str">
        <f t="shared" si="45"/>
        <v>ggg</v>
      </c>
      <c r="AD119" s="48">
        <f t="shared" si="45"/>
      </c>
      <c r="AE119" s="48">
        <f t="shared" si="45"/>
      </c>
      <c r="AF119" s="48">
        <f t="shared" si="45"/>
      </c>
      <c r="AG119" s="48">
        <f t="shared" si="45"/>
      </c>
      <c r="AH119" s="48">
        <f t="shared" si="45"/>
      </c>
      <c r="AI119" s="48">
        <f t="shared" si="45"/>
      </c>
      <c r="AJ119" s="48">
        <f t="shared" si="45"/>
      </c>
      <c r="AK119" s="48">
        <f t="shared" si="45"/>
      </c>
    </row>
    <row r="120" spans="1:37" ht="15.75" outlineLevel="1">
      <c r="A120" s="41" t="s">
        <v>39</v>
      </c>
      <c r="B120" s="45">
        <v>135</v>
      </c>
      <c r="D120" s="41" t="s">
        <v>40</v>
      </c>
      <c r="E120" s="41" t="s">
        <v>62</v>
      </c>
      <c r="F120" s="41" t="s">
        <v>178</v>
      </c>
      <c r="G120" s="41"/>
      <c r="I120" s="41">
        <f t="shared" si="40"/>
        <v>0</v>
      </c>
      <c r="J120" s="45">
        <f t="shared" si="35"/>
        <v>5</v>
      </c>
      <c r="K120" s="58">
        <f t="shared" si="37"/>
        <v>13.5</v>
      </c>
      <c r="L120" s="47">
        <f t="shared" si="43"/>
        <v>0.5263157894736842</v>
      </c>
      <c r="N120" s="44">
        <f t="shared" si="36"/>
        <v>1.4210526315789473</v>
      </c>
      <c r="O120" s="90">
        <f>COUNTIF(M$19:M120,"*")</f>
        <v>9</v>
      </c>
      <c r="P120" s="48">
        <f t="shared" si="44"/>
      </c>
      <c r="Q120" s="48">
        <f t="shared" si="44"/>
      </c>
      <c r="R120" s="48">
        <f t="shared" si="44"/>
      </c>
      <c r="S120" s="48">
        <f t="shared" si="44"/>
      </c>
      <c r="T120" s="48">
        <f t="shared" si="44"/>
      </c>
      <c r="U120" s="48">
        <f t="shared" si="44"/>
      </c>
      <c r="V120" s="48">
        <f t="shared" si="44"/>
      </c>
      <c r="W120" s="48">
        <f t="shared" si="44"/>
      </c>
      <c r="X120" s="48">
        <f t="shared" si="44"/>
      </c>
      <c r="Y120" s="48">
        <f t="shared" si="44"/>
      </c>
      <c r="Z120" s="48">
        <f t="shared" si="45"/>
      </c>
      <c r="AA120" s="48">
        <f t="shared" si="45"/>
      </c>
      <c r="AB120" s="48">
        <f t="shared" si="45"/>
      </c>
      <c r="AC120" s="48" t="str">
        <f t="shared" si="45"/>
        <v>ggg</v>
      </c>
      <c r="AD120" s="48">
        <f t="shared" si="45"/>
      </c>
      <c r="AE120" s="48">
        <f t="shared" si="45"/>
      </c>
      <c r="AF120" s="48">
        <f t="shared" si="45"/>
      </c>
      <c r="AG120" s="48">
        <f t="shared" si="45"/>
      </c>
      <c r="AH120" s="48">
        <f t="shared" si="45"/>
      </c>
      <c r="AI120" s="48">
        <f t="shared" si="45"/>
      </c>
      <c r="AJ120" s="48">
        <f t="shared" si="45"/>
      </c>
      <c r="AK120" s="48">
        <f t="shared" si="45"/>
      </c>
    </row>
    <row r="121" spans="1:37" ht="15.75" outlineLevel="1">
      <c r="A121" s="41" t="s">
        <v>176</v>
      </c>
      <c r="B121" s="45">
        <v>125</v>
      </c>
      <c r="D121" s="41"/>
      <c r="E121" s="41"/>
      <c r="F121" s="41"/>
      <c r="G121" s="41"/>
      <c r="I121" s="41">
        <f t="shared" si="40"/>
        <v>0</v>
      </c>
      <c r="J121" s="45">
        <f t="shared" si="35"/>
        <v>10</v>
      </c>
      <c r="K121" s="58">
        <f t="shared" si="37"/>
        <v>23.5</v>
      </c>
      <c r="L121" s="47">
        <f t="shared" si="43"/>
        <v>1.0526315789473684</v>
      </c>
      <c r="N121" s="44">
        <f t="shared" si="36"/>
        <v>2.473684210526316</v>
      </c>
      <c r="O121" s="90">
        <f>COUNTIF(M$19:M121,"*")</f>
        <v>9</v>
      </c>
      <c r="P121" s="48">
        <f t="shared" si="44"/>
      </c>
      <c r="Q121" s="48">
        <f t="shared" si="44"/>
      </c>
      <c r="R121" s="48">
        <f t="shared" si="44"/>
      </c>
      <c r="S121" s="48">
        <f t="shared" si="44"/>
      </c>
      <c r="T121" s="48">
        <f t="shared" si="44"/>
      </c>
      <c r="U121" s="48">
        <f t="shared" si="44"/>
      </c>
      <c r="V121" s="48">
        <f t="shared" si="44"/>
      </c>
      <c r="W121" s="48">
        <f t="shared" si="44"/>
      </c>
      <c r="X121" s="48">
        <f t="shared" si="44"/>
      </c>
      <c r="Y121" s="48">
        <f t="shared" si="44"/>
      </c>
      <c r="Z121" s="48">
        <f t="shared" si="45"/>
      </c>
      <c r="AA121" s="48">
        <f t="shared" si="45"/>
      </c>
      <c r="AB121" s="48">
        <f t="shared" si="45"/>
      </c>
      <c r="AC121" s="48" t="str">
        <f t="shared" si="45"/>
        <v>ggg</v>
      </c>
      <c r="AD121" s="48">
        <f t="shared" si="45"/>
      </c>
      <c r="AE121" s="48">
        <f t="shared" si="45"/>
      </c>
      <c r="AF121" s="48">
        <f t="shared" si="45"/>
      </c>
      <c r="AG121" s="48">
        <f t="shared" si="45"/>
      </c>
      <c r="AH121" s="48">
        <f t="shared" si="45"/>
      </c>
      <c r="AI121" s="48">
        <f t="shared" si="45"/>
      </c>
      <c r="AJ121" s="48">
        <f t="shared" si="45"/>
      </c>
      <c r="AK121" s="48">
        <f t="shared" si="45"/>
      </c>
    </row>
    <row r="122" spans="1:37" ht="15.75" outlineLevel="1">
      <c r="A122" s="41" t="s">
        <v>38</v>
      </c>
      <c r="B122" s="45">
        <v>115.5</v>
      </c>
      <c r="D122" s="41"/>
      <c r="E122" s="41" t="s">
        <v>62</v>
      </c>
      <c r="F122" s="41" t="s">
        <v>178</v>
      </c>
      <c r="G122" s="41"/>
      <c r="I122" s="41">
        <f t="shared" si="40"/>
        <v>0</v>
      </c>
      <c r="J122" s="45">
        <f t="shared" si="35"/>
        <v>9.5</v>
      </c>
      <c r="K122" s="58">
        <f t="shared" si="37"/>
        <v>33</v>
      </c>
      <c r="L122" s="47">
        <f t="shared" si="43"/>
        <v>1</v>
      </c>
      <c r="N122" s="44">
        <f t="shared" si="36"/>
        <v>3.473684210526316</v>
      </c>
      <c r="O122" s="90">
        <f>COUNTIF(M$19:M122,"*")</f>
        <v>9</v>
      </c>
      <c r="P122" s="48">
        <f t="shared" si="44"/>
      </c>
      <c r="Q122" s="48">
        <f t="shared" si="44"/>
      </c>
      <c r="R122" s="48">
        <f t="shared" si="44"/>
      </c>
      <c r="S122" s="48">
        <f t="shared" si="44"/>
      </c>
      <c r="T122" s="48">
        <f t="shared" si="44"/>
      </c>
      <c r="U122" s="48">
        <f t="shared" si="44"/>
      </c>
      <c r="V122" s="48">
        <f t="shared" si="44"/>
      </c>
      <c r="W122" s="48">
        <f t="shared" si="44"/>
      </c>
      <c r="X122" s="48">
        <f t="shared" si="44"/>
      </c>
      <c r="Y122" s="48">
        <f t="shared" si="44"/>
      </c>
      <c r="Z122" s="48">
        <f t="shared" si="45"/>
      </c>
      <c r="AA122" s="48">
        <f t="shared" si="45"/>
      </c>
      <c r="AB122" s="48">
        <f t="shared" si="45"/>
      </c>
      <c r="AC122" s="48" t="str">
        <f t="shared" si="45"/>
        <v>ggg</v>
      </c>
      <c r="AD122" s="48">
        <f t="shared" si="45"/>
      </c>
      <c r="AE122" s="48">
        <f t="shared" si="45"/>
      </c>
      <c r="AF122" s="48">
        <f t="shared" si="45"/>
      </c>
      <c r="AG122" s="48">
        <f t="shared" si="45"/>
      </c>
      <c r="AH122" s="48">
        <f t="shared" si="45"/>
      </c>
      <c r="AI122" s="48">
        <f t="shared" si="45"/>
      </c>
      <c r="AJ122" s="48">
        <f t="shared" si="45"/>
      </c>
      <c r="AK122" s="48">
        <f t="shared" si="45"/>
      </c>
    </row>
    <row r="123" spans="1:37" ht="15.75" outlineLevel="1">
      <c r="A123" s="41" t="s">
        <v>36</v>
      </c>
      <c r="B123" s="45">
        <v>103.5</v>
      </c>
      <c r="D123" s="41" t="s">
        <v>37</v>
      </c>
      <c r="E123" s="41" t="s">
        <v>62</v>
      </c>
      <c r="F123" s="41" t="s">
        <v>178</v>
      </c>
      <c r="G123" s="41"/>
      <c r="I123" s="41">
        <f t="shared" si="40"/>
        <v>0</v>
      </c>
      <c r="J123" s="45">
        <f t="shared" si="35"/>
        <v>12</v>
      </c>
      <c r="K123" s="58">
        <f t="shared" si="37"/>
        <v>45</v>
      </c>
      <c r="L123" s="47">
        <f t="shared" si="43"/>
        <v>1.263157894736842</v>
      </c>
      <c r="N123" s="44">
        <f t="shared" si="36"/>
        <v>4.7368421052631575</v>
      </c>
      <c r="O123" s="90">
        <f>COUNTIF(M$19:M123,"*")</f>
        <v>9</v>
      </c>
      <c r="P123" s="48">
        <f t="shared" si="44"/>
      </c>
      <c r="Q123" s="48">
        <f t="shared" si="44"/>
      </c>
      <c r="R123" s="48">
        <f t="shared" si="44"/>
      </c>
      <c r="S123" s="48">
        <f t="shared" si="44"/>
      </c>
      <c r="T123" s="48">
        <f t="shared" si="44"/>
      </c>
      <c r="U123" s="48">
        <f t="shared" si="44"/>
      </c>
      <c r="V123" s="48">
        <f t="shared" si="44"/>
      </c>
      <c r="W123" s="48">
        <f t="shared" si="44"/>
      </c>
      <c r="X123" s="48">
        <f t="shared" si="44"/>
      </c>
      <c r="Y123" s="48">
        <f t="shared" si="44"/>
      </c>
      <c r="Z123" s="48">
        <f t="shared" si="45"/>
      </c>
      <c r="AA123" s="48">
        <f t="shared" si="45"/>
      </c>
      <c r="AB123" s="48">
        <f t="shared" si="45"/>
      </c>
      <c r="AC123" s="48" t="str">
        <f t="shared" si="45"/>
        <v>ggg</v>
      </c>
      <c r="AD123" s="48">
        <f t="shared" si="45"/>
      </c>
      <c r="AE123" s="48">
        <f t="shared" si="45"/>
      </c>
      <c r="AF123" s="48">
        <f t="shared" si="45"/>
      </c>
      <c r="AG123" s="48">
        <f t="shared" si="45"/>
      </c>
      <c r="AH123" s="48">
        <f t="shared" si="45"/>
      </c>
      <c r="AI123" s="48">
        <f t="shared" si="45"/>
      </c>
      <c r="AJ123" s="48">
        <f t="shared" si="45"/>
      </c>
      <c r="AK123" s="48">
        <f t="shared" si="45"/>
      </c>
    </row>
    <row r="124" spans="1:37" ht="15.75" outlineLevel="1">
      <c r="A124" s="41" t="s">
        <v>35</v>
      </c>
      <c r="B124" s="45">
        <v>95.6</v>
      </c>
      <c r="D124" s="41" t="s">
        <v>179</v>
      </c>
      <c r="E124" s="41" t="s">
        <v>62</v>
      </c>
      <c r="F124" s="41" t="s">
        <v>178</v>
      </c>
      <c r="G124" s="41"/>
      <c r="I124" s="41">
        <f t="shared" si="40"/>
        <v>0</v>
      </c>
      <c r="J124" s="45">
        <f t="shared" si="35"/>
        <v>7.900000000000006</v>
      </c>
      <c r="K124" s="58">
        <f t="shared" si="37"/>
        <v>52.900000000000006</v>
      </c>
      <c r="L124" s="47">
        <f t="shared" si="43"/>
        <v>0.8315789473684216</v>
      </c>
      <c r="M124" s="46" t="s">
        <v>193</v>
      </c>
      <c r="N124" s="44">
        <f t="shared" si="36"/>
        <v>5.568421052631579</v>
      </c>
      <c r="O124" s="90">
        <f>COUNTIF(M$19:M124,"*")</f>
        <v>10</v>
      </c>
      <c r="P124" s="48">
        <f t="shared" si="44"/>
      </c>
      <c r="Q124" s="48">
        <f t="shared" si="44"/>
      </c>
      <c r="R124" s="48">
        <f t="shared" si="44"/>
      </c>
      <c r="S124" s="48">
        <f t="shared" si="44"/>
      </c>
      <c r="T124" s="48">
        <f t="shared" si="44"/>
      </c>
      <c r="U124" s="48">
        <f t="shared" si="44"/>
      </c>
      <c r="V124" s="48">
        <f t="shared" si="44"/>
      </c>
      <c r="W124" s="48">
        <f t="shared" si="44"/>
      </c>
      <c r="X124" s="48">
        <f t="shared" si="44"/>
      </c>
      <c r="Y124" s="48">
        <f t="shared" si="44"/>
      </c>
      <c r="Z124" s="48">
        <f t="shared" si="45"/>
      </c>
      <c r="AA124" s="48">
        <f t="shared" si="45"/>
      </c>
      <c r="AB124" s="48">
        <f t="shared" si="45"/>
      </c>
      <c r="AC124" s="48">
        <f t="shared" si="45"/>
      </c>
      <c r="AD124" s="48" t="str">
        <f t="shared" si="45"/>
        <v>ggg</v>
      </c>
      <c r="AE124" s="48">
        <f t="shared" si="45"/>
      </c>
      <c r="AF124" s="48">
        <f t="shared" si="45"/>
      </c>
      <c r="AG124" s="48">
        <f t="shared" si="45"/>
      </c>
      <c r="AH124" s="48">
        <f t="shared" si="45"/>
      </c>
      <c r="AI124" s="48">
        <f t="shared" si="45"/>
      </c>
      <c r="AJ124" s="48">
        <f t="shared" si="45"/>
      </c>
      <c r="AK124" s="48">
        <f t="shared" si="45"/>
      </c>
    </row>
    <row r="125" spans="1:37" ht="15.75" outlineLevel="1">
      <c r="A125" s="41" t="s">
        <v>34</v>
      </c>
      <c r="B125" s="45">
        <v>83.8</v>
      </c>
      <c r="D125" s="41"/>
      <c r="E125" s="41"/>
      <c r="F125" s="41"/>
      <c r="G125" s="41"/>
      <c r="I125" s="41">
        <f t="shared" si="40"/>
        <v>0</v>
      </c>
      <c r="J125" s="45">
        <f t="shared" si="35"/>
        <v>11.799999999999997</v>
      </c>
      <c r="K125" s="58">
        <f t="shared" si="37"/>
        <v>11.799999999999997</v>
      </c>
      <c r="L125" s="47">
        <f t="shared" si="43"/>
        <v>1.2421052631578944</v>
      </c>
      <c r="N125" s="44">
        <f t="shared" si="36"/>
        <v>1.2421052631578944</v>
      </c>
      <c r="O125" s="90">
        <f>COUNTIF(M$19:M125,"*")</f>
        <v>10</v>
      </c>
      <c r="P125" s="48">
        <f t="shared" si="44"/>
      </c>
      <c r="Q125" s="48">
        <f t="shared" si="44"/>
      </c>
      <c r="R125" s="48">
        <f t="shared" si="44"/>
      </c>
      <c r="S125" s="48">
        <f t="shared" si="44"/>
      </c>
      <c r="T125" s="48">
        <f t="shared" si="44"/>
      </c>
      <c r="U125" s="48">
        <f t="shared" si="44"/>
      </c>
      <c r="V125" s="48">
        <f t="shared" si="44"/>
      </c>
      <c r="W125" s="48">
        <f t="shared" si="44"/>
      </c>
      <c r="X125" s="48">
        <f t="shared" si="44"/>
      </c>
      <c r="Y125" s="48">
        <f t="shared" si="44"/>
      </c>
      <c r="Z125" s="48">
        <f t="shared" si="45"/>
      </c>
      <c r="AA125" s="48">
        <f t="shared" si="45"/>
      </c>
      <c r="AB125" s="48">
        <f t="shared" si="45"/>
      </c>
      <c r="AC125" s="48">
        <f t="shared" si="45"/>
      </c>
      <c r="AD125" s="48" t="str">
        <f t="shared" si="45"/>
        <v>ggg</v>
      </c>
      <c r="AE125" s="48">
        <f t="shared" si="45"/>
      </c>
      <c r="AF125" s="48">
        <f t="shared" si="45"/>
      </c>
      <c r="AG125" s="48">
        <f t="shared" si="45"/>
      </c>
      <c r="AH125" s="48">
        <f t="shared" si="45"/>
      </c>
      <c r="AI125" s="48">
        <f t="shared" si="45"/>
      </c>
      <c r="AJ125" s="48">
        <f t="shared" si="45"/>
      </c>
      <c r="AK125" s="48">
        <f t="shared" si="45"/>
      </c>
    </row>
    <row r="126" spans="1:37" ht="15.75" outlineLevel="1">
      <c r="A126" s="41" t="s">
        <v>33</v>
      </c>
      <c r="B126" s="45">
        <v>79.7</v>
      </c>
      <c r="D126" s="41"/>
      <c r="E126" s="41"/>
      <c r="F126" s="41"/>
      <c r="G126" s="41"/>
      <c r="I126" s="41">
        <f t="shared" si="40"/>
        <v>0</v>
      </c>
      <c r="J126" s="45">
        <f t="shared" si="35"/>
        <v>4.099999999999994</v>
      </c>
      <c r="K126" s="58">
        <f t="shared" si="37"/>
        <v>15.899999999999991</v>
      </c>
      <c r="L126" s="47">
        <f t="shared" si="43"/>
        <v>0.43157894736842045</v>
      </c>
      <c r="N126" s="44">
        <f t="shared" si="36"/>
        <v>1.6736842105263148</v>
      </c>
      <c r="O126" s="90">
        <f>COUNTIF(M$19:M126,"*")</f>
        <v>10</v>
      </c>
      <c r="P126" s="48">
        <f t="shared" si="44"/>
      </c>
      <c r="Q126" s="48">
        <f t="shared" si="44"/>
      </c>
      <c r="R126" s="48">
        <f t="shared" si="44"/>
      </c>
      <c r="S126" s="48">
        <f t="shared" si="44"/>
      </c>
      <c r="T126" s="48">
        <f t="shared" si="44"/>
      </c>
      <c r="U126" s="48">
        <f t="shared" si="44"/>
      </c>
      <c r="V126" s="48">
        <f t="shared" si="44"/>
      </c>
      <c r="W126" s="48">
        <f t="shared" si="44"/>
      </c>
      <c r="X126" s="48">
        <f t="shared" si="44"/>
      </c>
      <c r="Y126" s="48">
        <f t="shared" si="44"/>
      </c>
      <c r="Z126" s="48">
        <f t="shared" si="45"/>
      </c>
      <c r="AA126" s="48">
        <f t="shared" si="45"/>
      </c>
      <c r="AB126" s="48">
        <f t="shared" si="45"/>
      </c>
      <c r="AC126" s="48">
        <f t="shared" si="45"/>
      </c>
      <c r="AD126" s="48" t="str">
        <f t="shared" si="45"/>
        <v>ggg</v>
      </c>
      <c r="AE126" s="48">
        <f t="shared" si="45"/>
      </c>
      <c r="AF126" s="48">
        <f t="shared" si="45"/>
      </c>
      <c r="AG126" s="48">
        <f t="shared" si="45"/>
      </c>
      <c r="AH126" s="48">
        <f t="shared" si="45"/>
      </c>
      <c r="AI126" s="48">
        <f t="shared" si="45"/>
      </c>
      <c r="AJ126" s="48">
        <f t="shared" si="45"/>
      </c>
      <c r="AK126" s="48">
        <f t="shared" si="45"/>
      </c>
    </row>
    <row r="127" spans="1:37" ht="15.75" outlineLevel="1">
      <c r="A127" s="41" t="s">
        <v>31</v>
      </c>
      <c r="B127" s="45">
        <v>64.4</v>
      </c>
      <c r="D127" s="41" t="s">
        <v>32</v>
      </c>
      <c r="E127" s="41" t="s">
        <v>62</v>
      </c>
      <c r="F127" s="41" t="s">
        <v>178</v>
      </c>
      <c r="G127" s="41"/>
      <c r="I127" s="41">
        <f t="shared" si="40"/>
        <v>0</v>
      </c>
      <c r="J127" s="45">
        <f t="shared" si="35"/>
        <v>15.299999999999997</v>
      </c>
      <c r="K127" s="58">
        <f t="shared" si="37"/>
        <v>31.19999999999999</v>
      </c>
      <c r="L127" s="47">
        <f t="shared" si="43"/>
        <v>1.6105263157894734</v>
      </c>
      <c r="N127" s="44">
        <f t="shared" si="36"/>
        <v>3.284210526315788</v>
      </c>
      <c r="O127" s="90">
        <f>COUNTIF(M$19:M127,"*")</f>
        <v>10</v>
      </c>
      <c r="P127" s="48">
        <f aca="true" t="shared" si="46" ref="P127:Y136">IF(($O127)=P$6,"ggg","")</f>
      </c>
      <c r="Q127" s="48">
        <f t="shared" si="46"/>
      </c>
      <c r="R127" s="48">
        <f t="shared" si="46"/>
      </c>
      <c r="S127" s="48">
        <f t="shared" si="46"/>
      </c>
      <c r="T127" s="48">
        <f t="shared" si="46"/>
      </c>
      <c r="U127" s="48">
        <f t="shared" si="46"/>
      </c>
      <c r="V127" s="48">
        <f t="shared" si="46"/>
      </c>
      <c r="W127" s="48">
        <f t="shared" si="46"/>
      </c>
      <c r="X127" s="48">
        <f t="shared" si="46"/>
      </c>
      <c r="Y127" s="48">
        <f t="shared" si="46"/>
      </c>
      <c r="Z127" s="48">
        <f aca="true" t="shared" si="47" ref="Z127:AK136">IF(($O127)=Z$6,"ggg","")</f>
      </c>
      <c r="AA127" s="48">
        <f t="shared" si="47"/>
      </c>
      <c r="AB127" s="48">
        <f t="shared" si="47"/>
      </c>
      <c r="AC127" s="48">
        <f t="shared" si="47"/>
      </c>
      <c r="AD127" s="48" t="str">
        <f t="shared" si="47"/>
        <v>ggg</v>
      </c>
      <c r="AE127" s="48">
        <f t="shared" si="47"/>
      </c>
      <c r="AF127" s="48">
        <f t="shared" si="47"/>
      </c>
      <c r="AG127" s="48">
        <f t="shared" si="47"/>
      </c>
      <c r="AH127" s="48">
        <f t="shared" si="47"/>
      </c>
      <c r="AI127" s="48">
        <f t="shared" si="47"/>
      </c>
      <c r="AJ127" s="48">
        <f t="shared" si="47"/>
      </c>
      <c r="AK127" s="48">
        <f t="shared" si="47"/>
      </c>
    </row>
    <row r="128" spans="1:37" ht="15.75" outlineLevel="1">
      <c r="A128" s="41" t="s">
        <v>30</v>
      </c>
      <c r="B128" s="45">
        <v>62.6</v>
      </c>
      <c r="D128" s="41"/>
      <c r="E128" s="41"/>
      <c r="F128" s="41"/>
      <c r="G128" s="41"/>
      <c r="I128" s="41">
        <f t="shared" si="40"/>
        <v>0</v>
      </c>
      <c r="J128" s="45">
        <f t="shared" si="35"/>
        <v>1.8000000000000043</v>
      </c>
      <c r="K128" s="58">
        <f t="shared" si="37"/>
        <v>32.99999999999999</v>
      </c>
      <c r="L128" s="47">
        <f t="shared" si="43"/>
        <v>0.18947368421052677</v>
      </c>
      <c r="N128" s="44">
        <f t="shared" si="36"/>
        <v>3.473684210526315</v>
      </c>
      <c r="O128" s="90">
        <f>COUNTIF(M$19:M128,"*")</f>
        <v>10</v>
      </c>
      <c r="P128" s="48">
        <f t="shared" si="46"/>
      </c>
      <c r="Q128" s="48">
        <f t="shared" si="46"/>
      </c>
      <c r="R128" s="48">
        <f t="shared" si="46"/>
      </c>
      <c r="S128" s="48">
        <f t="shared" si="46"/>
      </c>
      <c r="T128" s="48">
        <f t="shared" si="46"/>
      </c>
      <c r="U128" s="48">
        <f t="shared" si="46"/>
      </c>
      <c r="V128" s="48">
        <f t="shared" si="46"/>
      </c>
      <c r="W128" s="48">
        <f t="shared" si="46"/>
      </c>
      <c r="X128" s="48">
        <f t="shared" si="46"/>
      </c>
      <c r="Y128" s="48">
        <f t="shared" si="46"/>
      </c>
      <c r="Z128" s="48">
        <f t="shared" si="47"/>
      </c>
      <c r="AA128" s="48">
        <f t="shared" si="47"/>
      </c>
      <c r="AB128" s="48">
        <f t="shared" si="47"/>
      </c>
      <c r="AC128" s="48">
        <f t="shared" si="47"/>
      </c>
      <c r="AD128" s="48" t="str">
        <f t="shared" si="47"/>
        <v>ggg</v>
      </c>
      <c r="AE128" s="48">
        <f t="shared" si="47"/>
      </c>
      <c r="AF128" s="48">
        <f t="shared" si="47"/>
      </c>
      <c r="AG128" s="48">
        <f t="shared" si="47"/>
      </c>
      <c r="AH128" s="48">
        <f t="shared" si="47"/>
      </c>
      <c r="AI128" s="48">
        <f t="shared" si="47"/>
      </c>
      <c r="AJ128" s="48">
        <f t="shared" si="47"/>
      </c>
      <c r="AK128" s="48">
        <f t="shared" si="47"/>
      </c>
    </row>
    <row r="129" spans="1:37" ht="15.75" outlineLevel="1">
      <c r="A129" s="41" t="s">
        <v>29</v>
      </c>
      <c r="B129" s="45">
        <v>54.3</v>
      </c>
      <c r="D129" s="41"/>
      <c r="E129" s="41"/>
      <c r="F129" s="41"/>
      <c r="G129" s="41"/>
      <c r="I129" s="41">
        <f t="shared" si="40"/>
        <v>0</v>
      </c>
      <c r="J129" s="45">
        <f t="shared" si="35"/>
        <v>8.300000000000004</v>
      </c>
      <c r="K129" s="58">
        <f t="shared" si="37"/>
        <v>41.3</v>
      </c>
      <c r="L129" s="47">
        <f t="shared" si="43"/>
        <v>0.8736842105263163</v>
      </c>
      <c r="N129" s="44">
        <f t="shared" si="36"/>
        <v>4.347368421052631</v>
      </c>
      <c r="O129" s="90">
        <f>COUNTIF(M$19:M129,"*")</f>
        <v>10</v>
      </c>
      <c r="P129" s="48">
        <f t="shared" si="46"/>
      </c>
      <c r="Q129" s="48">
        <f t="shared" si="46"/>
      </c>
      <c r="R129" s="48">
        <f t="shared" si="46"/>
      </c>
      <c r="S129" s="48">
        <f t="shared" si="46"/>
      </c>
      <c r="T129" s="48">
        <f t="shared" si="46"/>
      </c>
      <c r="U129" s="48">
        <f t="shared" si="46"/>
      </c>
      <c r="V129" s="48">
        <f t="shared" si="46"/>
      </c>
      <c r="W129" s="48">
        <f t="shared" si="46"/>
      </c>
      <c r="X129" s="48">
        <f t="shared" si="46"/>
      </c>
      <c r="Y129" s="48">
        <f t="shared" si="46"/>
      </c>
      <c r="Z129" s="48">
        <f t="shared" si="47"/>
      </c>
      <c r="AA129" s="48">
        <f t="shared" si="47"/>
      </c>
      <c r="AB129" s="48">
        <f t="shared" si="47"/>
      </c>
      <c r="AC129" s="48">
        <f t="shared" si="47"/>
      </c>
      <c r="AD129" s="48" t="str">
        <f t="shared" si="47"/>
        <v>ggg</v>
      </c>
      <c r="AE129" s="48">
        <f t="shared" si="47"/>
      </c>
      <c r="AF129" s="48">
        <f t="shared" si="47"/>
      </c>
      <c r="AG129" s="48">
        <f t="shared" si="47"/>
      </c>
      <c r="AH129" s="48">
        <f t="shared" si="47"/>
      </c>
      <c r="AI129" s="48">
        <f t="shared" si="47"/>
      </c>
      <c r="AJ129" s="48">
        <f t="shared" si="47"/>
      </c>
      <c r="AK129" s="48">
        <f t="shared" si="47"/>
      </c>
    </row>
    <row r="130" spans="1:37" ht="15.75" outlineLevel="1">
      <c r="A130" s="41" t="s">
        <v>27</v>
      </c>
      <c r="B130" s="45">
        <v>44.2</v>
      </c>
      <c r="D130" s="41" t="s">
        <v>28</v>
      </c>
      <c r="E130" s="41" t="s">
        <v>62</v>
      </c>
      <c r="F130" s="41" t="s">
        <v>178</v>
      </c>
      <c r="G130" s="41"/>
      <c r="I130" s="41">
        <f t="shared" si="40"/>
        <v>0</v>
      </c>
      <c r="J130" s="45">
        <f t="shared" si="35"/>
        <v>10.099999999999994</v>
      </c>
      <c r="K130" s="58">
        <f t="shared" si="37"/>
        <v>51.39999999999999</v>
      </c>
      <c r="L130" s="47">
        <f t="shared" si="43"/>
        <v>1.0631578947368414</v>
      </c>
      <c r="N130" s="44">
        <f t="shared" si="36"/>
        <v>5.410526315789473</v>
      </c>
      <c r="O130" s="90">
        <f>COUNTIF(M$19:M130,"*")</f>
        <v>10</v>
      </c>
      <c r="P130" s="48">
        <f t="shared" si="46"/>
      </c>
      <c r="Q130" s="48">
        <f t="shared" si="46"/>
      </c>
      <c r="R130" s="48">
        <f t="shared" si="46"/>
      </c>
      <c r="S130" s="48">
        <f t="shared" si="46"/>
      </c>
      <c r="T130" s="48">
        <f t="shared" si="46"/>
      </c>
      <c r="U130" s="48">
        <f t="shared" si="46"/>
      </c>
      <c r="V130" s="48">
        <f t="shared" si="46"/>
      </c>
      <c r="W130" s="48">
        <f t="shared" si="46"/>
      </c>
      <c r="X130" s="48">
        <f t="shared" si="46"/>
      </c>
      <c r="Y130" s="48">
        <f t="shared" si="46"/>
      </c>
      <c r="Z130" s="48">
        <f t="shared" si="47"/>
      </c>
      <c r="AA130" s="48">
        <f t="shared" si="47"/>
      </c>
      <c r="AB130" s="48">
        <f t="shared" si="47"/>
      </c>
      <c r="AC130" s="48">
        <f t="shared" si="47"/>
      </c>
      <c r="AD130" s="48" t="str">
        <f t="shared" si="47"/>
        <v>ggg</v>
      </c>
      <c r="AE130" s="48">
        <f t="shared" si="47"/>
      </c>
      <c r="AF130" s="48">
        <f t="shared" si="47"/>
      </c>
      <c r="AG130" s="48">
        <f t="shared" si="47"/>
      </c>
      <c r="AH130" s="48">
        <f t="shared" si="47"/>
      </c>
      <c r="AI130" s="48">
        <f t="shared" si="47"/>
      </c>
      <c r="AJ130" s="48">
        <f t="shared" si="47"/>
      </c>
      <c r="AK130" s="48">
        <f t="shared" si="47"/>
      </c>
    </row>
    <row r="131" spans="1:37" ht="15.75" outlineLevel="1">
      <c r="A131" s="41" t="s">
        <v>24</v>
      </c>
      <c r="B131" s="45">
        <v>41.9</v>
      </c>
      <c r="D131" s="41" t="s">
        <v>25</v>
      </c>
      <c r="E131" s="41" t="s">
        <v>62</v>
      </c>
      <c r="F131" s="41" t="s">
        <v>178</v>
      </c>
      <c r="G131" s="41"/>
      <c r="I131" s="41">
        <f t="shared" si="40"/>
        <v>0</v>
      </c>
      <c r="J131" s="45">
        <f t="shared" si="35"/>
        <v>2.3000000000000043</v>
      </c>
      <c r="K131" s="58">
        <f t="shared" si="37"/>
        <v>53.699999999999996</v>
      </c>
      <c r="L131" s="47">
        <f t="shared" si="43"/>
        <v>0.24210526315789518</v>
      </c>
      <c r="N131" s="44">
        <f t="shared" si="36"/>
        <v>5.652631578947368</v>
      </c>
      <c r="O131" s="90">
        <f>COUNTIF(M$19:M131,"*")</f>
        <v>10</v>
      </c>
      <c r="P131" s="48">
        <f t="shared" si="46"/>
      </c>
      <c r="Q131" s="48">
        <f t="shared" si="46"/>
      </c>
      <c r="R131" s="48">
        <f t="shared" si="46"/>
      </c>
      <c r="S131" s="48">
        <f t="shared" si="46"/>
      </c>
      <c r="T131" s="48">
        <f t="shared" si="46"/>
      </c>
      <c r="U131" s="48">
        <f t="shared" si="46"/>
      </c>
      <c r="V131" s="48">
        <f t="shared" si="46"/>
      </c>
      <c r="W131" s="48">
        <f t="shared" si="46"/>
      </c>
      <c r="X131" s="48">
        <f t="shared" si="46"/>
      </c>
      <c r="Y131" s="48">
        <f t="shared" si="46"/>
      </c>
      <c r="Z131" s="48">
        <f t="shared" si="47"/>
      </c>
      <c r="AA131" s="48">
        <f t="shared" si="47"/>
      </c>
      <c r="AB131" s="48">
        <f t="shared" si="47"/>
      </c>
      <c r="AC131" s="48">
        <f t="shared" si="47"/>
      </c>
      <c r="AD131" s="48" t="str">
        <f t="shared" si="47"/>
        <v>ggg</v>
      </c>
      <c r="AE131" s="48">
        <f t="shared" si="47"/>
      </c>
      <c r="AF131" s="48">
        <f t="shared" si="47"/>
      </c>
      <c r="AG131" s="48">
        <f t="shared" si="47"/>
      </c>
      <c r="AH131" s="48">
        <f t="shared" si="47"/>
      </c>
      <c r="AI131" s="48">
        <f t="shared" si="47"/>
      </c>
      <c r="AJ131" s="48">
        <f t="shared" si="47"/>
      </c>
      <c r="AK131" s="48">
        <f t="shared" si="47"/>
      </c>
    </row>
    <row r="132" spans="1:37" ht="15.75" outlineLevel="1">
      <c r="A132" s="41" t="s">
        <v>26</v>
      </c>
      <c r="B132" s="45">
        <v>41.9</v>
      </c>
      <c r="D132" s="41"/>
      <c r="E132" s="41"/>
      <c r="F132" s="41"/>
      <c r="G132" s="41"/>
      <c r="I132" s="41">
        <f t="shared" si="40"/>
        <v>0</v>
      </c>
      <c r="J132" s="45">
        <f t="shared" si="35"/>
        <v>0</v>
      </c>
      <c r="K132" s="58">
        <f t="shared" si="37"/>
        <v>53.699999999999996</v>
      </c>
      <c r="L132" s="47">
        <f t="shared" si="43"/>
        <v>0</v>
      </c>
      <c r="N132" s="44">
        <f t="shared" si="36"/>
        <v>5.652631578947368</v>
      </c>
      <c r="O132" s="90">
        <f>COUNTIF(M$19:M132,"*")</f>
        <v>10</v>
      </c>
      <c r="P132" s="48">
        <f t="shared" si="46"/>
      </c>
      <c r="Q132" s="48">
        <f t="shared" si="46"/>
      </c>
      <c r="R132" s="48">
        <f t="shared" si="46"/>
      </c>
      <c r="S132" s="48">
        <f t="shared" si="46"/>
      </c>
      <c r="T132" s="48">
        <f t="shared" si="46"/>
      </c>
      <c r="U132" s="48">
        <f t="shared" si="46"/>
      </c>
      <c r="V132" s="48">
        <f t="shared" si="46"/>
      </c>
      <c r="W132" s="48">
        <f t="shared" si="46"/>
      </c>
      <c r="X132" s="48">
        <f t="shared" si="46"/>
      </c>
      <c r="Y132" s="48">
        <f t="shared" si="46"/>
      </c>
      <c r="Z132" s="48">
        <f t="shared" si="47"/>
      </c>
      <c r="AA132" s="48">
        <f t="shared" si="47"/>
      </c>
      <c r="AB132" s="48">
        <f t="shared" si="47"/>
      </c>
      <c r="AC132" s="48">
        <f t="shared" si="47"/>
      </c>
      <c r="AD132" s="48" t="str">
        <f t="shared" si="47"/>
        <v>ggg</v>
      </c>
      <c r="AE132" s="48">
        <f t="shared" si="47"/>
      </c>
      <c r="AF132" s="48">
        <f t="shared" si="47"/>
      </c>
      <c r="AG132" s="48">
        <f t="shared" si="47"/>
      </c>
      <c r="AH132" s="48">
        <f t="shared" si="47"/>
      </c>
      <c r="AI132" s="48">
        <f t="shared" si="47"/>
      </c>
      <c r="AJ132" s="48">
        <f t="shared" si="47"/>
      </c>
      <c r="AK132" s="48">
        <f t="shared" si="47"/>
      </c>
    </row>
    <row r="133" spans="1:37" ht="15.75" outlineLevel="1">
      <c r="A133" s="41" t="s">
        <v>22</v>
      </c>
      <c r="B133" s="45">
        <v>39.1</v>
      </c>
      <c r="D133" s="41" t="s">
        <v>23</v>
      </c>
      <c r="E133" s="41" t="s">
        <v>62</v>
      </c>
      <c r="F133" s="41"/>
      <c r="G133" s="41"/>
      <c r="I133" s="41">
        <f t="shared" si="40"/>
        <v>0</v>
      </c>
      <c r="J133" s="45">
        <f t="shared" si="35"/>
        <v>2.799999999999997</v>
      </c>
      <c r="K133" s="58">
        <f t="shared" si="37"/>
        <v>56.49999999999999</v>
      </c>
      <c r="L133" s="47">
        <f t="shared" si="43"/>
        <v>0.29473684210526285</v>
      </c>
      <c r="N133" s="44">
        <f t="shared" si="36"/>
        <v>5.947368421052631</v>
      </c>
      <c r="O133" s="90">
        <f>COUNTIF(M$19:M133,"*")</f>
        <v>10</v>
      </c>
      <c r="P133" s="48">
        <f t="shared" si="46"/>
      </c>
      <c r="Q133" s="48">
        <f t="shared" si="46"/>
      </c>
      <c r="R133" s="48">
        <f t="shared" si="46"/>
      </c>
      <c r="S133" s="48">
        <f t="shared" si="46"/>
      </c>
      <c r="T133" s="48">
        <f t="shared" si="46"/>
      </c>
      <c r="U133" s="48">
        <f t="shared" si="46"/>
      </c>
      <c r="V133" s="48">
        <f t="shared" si="46"/>
      </c>
      <c r="W133" s="48">
        <f t="shared" si="46"/>
      </c>
      <c r="X133" s="48">
        <f t="shared" si="46"/>
      </c>
      <c r="Y133" s="48">
        <f t="shared" si="46"/>
      </c>
      <c r="Z133" s="48">
        <f t="shared" si="47"/>
      </c>
      <c r="AA133" s="48">
        <f t="shared" si="47"/>
      </c>
      <c r="AB133" s="48">
        <f t="shared" si="47"/>
      </c>
      <c r="AC133" s="48">
        <f t="shared" si="47"/>
      </c>
      <c r="AD133" s="48" t="str">
        <f t="shared" si="47"/>
        <v>ggg</v>
      </c>
      <c r="AE133" s="48">
        <f t="shared" si="47"/>
      </c>
      <c r="AF133" s="48">
        <f t="shared" si="47"/>
      </c>
      <c r="AG133" s="48">
        <f t="shared" si="47"/>
      </c>
      <c r="AH133" s="48">
        <f t="shared" si="47"/>
      </c>
      <c r="AI133" s="48">
        <f t="shared" si="47"/>
      </c>
      <c r="AJ133" s="48">
        <f t="shared" si="47"/>
      </c>
      <c r="AK133" s="48">
        <f t="shared" si="47"/>
      </c>
    </row>
    <row r="134" spans="1:37" ht="15.75" outlineLevel="1">
      <c r="A134" s="41" t="s">
        <v>21</v>
      </c>
      <c r="B134" s="45">
        <v>35.7</v>
      </c>
      <c r="D134" s="41"/>
      <c r="E134" s="41"/>
      <c r="F134" s="41"/>
      <c r="G134" s="41"/>
      <c r="I134" s="41">
        <f t="shared" si="40"/>
        <v>0</v>
      </c>
      <c r="J134" s="45">
        <f t="shared" si="35"/>
        <v>3.3999999999999986</v>
      </c>
      <c r="K134" s="58">
        <f t="shared" si="37"/>
        <v>59.89999999999999</v>
      </c>
      <c r="L134" s="47">
        <f t="shared" si="43"/>
        <v>0.3578947368421051</v>
      </c>
      <c r="N134" s="44">
        <f t="shared" si="36"/>
        <v>6.3052631578947365</v>
      </c>
      <c r="O134" s="90">
        <f>COUNTIF(M$19:M134,"*")</f>
        <v>10</v>
      </c>
      <c r="P134" s="48">
        <f t="shared" si="46"/>
      </c>
      <c r="Q134" s="48">
        <f t="shared" si="46"/>
      </c>
      <c r="R134" s="48">
        <f t="shared" si="46"/>
      </c>
      <c r="S134" s="48">
        <f t="shared" si="46"/>
      </c>
      <c r="T134" s="48">
        <f t="shared" si="46"/>
      </c>
      <c r="U134" s="48">
        <f t="shared" si="46"/>
      </c>
      <c r="V134" s="48">
        <f t="shared" si="46"/>
      </c>
      <c r="W134" s="48">
        <f t="shared" si="46"/>
      </c>
      <c r="X134" s="48">
        <f t="shared" si="46"/>
      </c>
      <c r="Y134" s="48">
        <f t="shared" si="46"/>
      </c>
      <c r="Z134" s="48">
        <f t="shared" si="47"/>
      </c>
      <c r="AA134" s="48">
        <f t="shared" si="47"/>
      </c>
      <c r="AB134" s="48">
        <f t="shared" si="47"/>
      </c>
      <c r="AC134" s="48">
        <f t="shared" si="47"/>
      </c>
      <c r="AD134" s="48" t="str">
        <f t="shared" si="47"/>
        <v>ggg</v>
      </c>
      <c r="AE134" s="48">
        <f t="shared" si="47"/>
      </c>
      <c r="AF134" s="48">
        <f t="shared" si="47"/>
      </c>
      <c r="AG134" s="48">
        <f t="shared" si="47"/>
      </c>
      <c r="AH134" s="48">
        <f t="shared" si="47"/>
      </c>
      <c r="AI134" s="48">
        <f t="shared" si="47"/>
      </c>
      <c r="AJ134" s="48">
        <f t="shared" si="47"/>
      </c>
      <c r="AK134" s="48">
        <f t="shared" si="47"/>
      </c>
    </row>
    <row r="135" spans="1:37" ht="15.75" outlineLevel="1">
      <c r="A135" s="41" t="s">
        <v>20</v>
      </c>
      <c r="B135" s="45">
        <v>34</v>
      </c>
      <c r="D135" s="41"/>
      <c r="E135" s="41"/>
      <c r="F135" s="41"/>
      <c r="G135" s="41"/>
      <c r="I135" s="41">
        <f aca="true" t="shared" si="48" ref="I135:I144">IF(G135="L&amp;D",0.75,0)</f>
        <v>0</v>
      </c>
      <c r="J135" s="45">
        <f t="shared" si="35"/>
        <v>1.7000000000000028</v>
      </c>
      <c r="K135" s="58">
        <f t="shared" si="37"/>
        <v>61.599999999999994</v>
      </c>
      <c r="L135" s="47">
        <f t="shared" si="43"/>
        <v>0.17894736842105294</v>
      </c>
      <c r="N135" s="44">
        <f t="shared" si="36"/>
        <v>6.484210526315789</v>
      </c>
      <c r="O135" s="90">
        <f>COUNTIF(M$19:M135,"*")</f>
        <v>10</v>
      </c>
      <c r="P135" s="48">
        <f t="shared" si="46"/>
      </c>
      <c r="Q135" s="48">
        <f t="shared" si="46"/>
      </c>
      <c r="R135" s="48">
        <f t="shared" si="46"/>
      </c>
      <c r="S135" s="48">
        <f t="shared" si="46"/>
      </c>
      <c r="T135" s="48">
        <f t="shared" si="46"/>
      </c>
      <c r="U135" s="48">
        <f t="shared" si="46"/>
      </c>
      <c r="V135" s="48">
        <f t="shared" si="46"/>
      </c>
      <c r="W135" s="48">
        <f t="shared" si="46"/>
      </c>
      <c r="X135" s="48">
        <f t="shared" si="46"/>
      </c>
      <c r="Y135" s="48">
        <f t="shared" si="46"/>
      </c>
      <c r="Z135" s="48">
        <f t="shared" si="47"/>
      </c>
      <c r="AA135" s="48">
        <f t="shared" si="47"/>
      </c>
      <c r="AB135" s="48">
        <f t="shared" si="47"/>
      </c>
      <c r="AC135" s="48">
        <f t="shared" si="47"/>
      </c>
      <c r="AD135" s="48" t="str">
        <f t="shared" si="47"/>
        <v>ggg</v>
      </c>
      <c r="AE135" s="48">
        <f t="shared" si="47"/>
      </c>
      <c r="AF135" s="48">
        <f t="shared" si="47"/>
      </c>
      <c r="AG135" s="48">
        <f t="shared" si="47"/>
      </c>
      <c r="AH135" s="48">
        <f t="shared" si="47"/>
      </c>
      <c r="AI135" s="48">
        <f t="shared" si="47"/>
      </c>
      <c r="AJ135" s="48">
        <f t="shared" si="47"/>
      </c>
      <c r="AK135" s="48">
        <f t="shared" si="47"/>
      </c>
    </row>
    <row r="136" spans="1:37" ht="15.75" outlineLevel="1">
      <c r="A136" s="41" t="s">
        <v>19</v>
      </c>
      <c r="B136" s="45">
        <v>32.5</v>
      </c>
      <c r="D136" s="41"/>
      <c r="E136" s="41"/>
      <c r="F136" s="41"/>
      <c r="G136" s="41"/>
      <c r="I136" s="41">
        <f t="shared" si="48"/>
        <v>0</v>
      </c>
      <c r="J136" s="45">
        <f t="shared" si="35"/>
        <v>1.5</v>
      </c>
      <c r="K136" s="58">
        <f t="shared" si="37"/>
        <v>63.099999999999994</v>
      </c>
      <c r="L136" s="47">
        <f t="shared" si="43"/>
        <v>0.15789473684210525</v>
      </c>
      <c r="N136" s="44">
        <f t="shared" si="36"/>
        <v>6.6421052631578945</v>
      </c>
      <c r="O136" s="90">
        <f>COUNTIF(M$19:M136,"*")</f>
        <v>10</v>
      </c>
      <c r="P136" s="48">
        <f t="shared" si="46"/>
      </c>
      <c r="Q136" s="48">
        <f t="shared" si="46"/>
      </c>
      <c r="R136" s="48">
        <f t="shared" si="46"/>
      </c>
      <c r="S136" s="48">
        <f t="shared" si="46"/>
      </c>
      <c r="T136" s="48">
        <f t="shared" si="46"/>
      </c>
      <c r="U136" s="48">
        <f t="shared" si="46"/>
      </c>
      <c r="V136" s="48">
        <f t="shared" si="46"/>
      </c>
      <c r="W136" s="48">
        <f t="shared" si="46"/>
      </c>
      <c r="X136" s="48">
        <f t="shared" si="46"/>
      </c>
      <c r="Y136" s="48">
        <f t="shared" si="46"/>
      </c>
      <c r="Z136" s="48">
        <f t="shared" si="47"/>
      </c>
      <c r="AA136" s="48">
        <f t="shared" si="47"/>
      </c>
      <c r="AB136" s="48">
        <f t="shared" si="47"/>
      </c>
      <c r="AC136" s="48">
        <f t="shared" si="47"/>
      </c>
      <c r="AD136" s="48" t="str">
        <f t="shared" si="47"/>
        <v>ggg</v>
      </c>
      <c r="AE136" s="48">
        <f t="shared" si="47"/>
      </c>
      <c r="AF136" s="48">
        <f t="shared" si="47"/>
      </c>
      <c r="AG136" s="48">
        <f t="shared" si="47"/>
      </c>
      <c r="AH136" s="48">
        <f t="shared" si="47"/>
      </c>
      <c r="AI136" s="48">
        <f t="shared" si="47"/>
      </c>
      <c r="AJ136" s="48">
        <f t="shared" si="47"/>
      </c>
      <c r="AK136" s="48">
        <f t="shared" si="47"/>
      </c>
    </row>
    <row r="137" spans="1:37" ht="15.75" outlineLevel="1">
      <c r="A137" s="41" t="s">
        <v>18</v>
      </c>
      <c r="B137" s="45">
        <v>30.1</v>
      </c>
      <c r="D137" s="41"/>
      <c r="E137" s="41"/>
      <c r="F137" s="41"/>
      <c r="G137" s="41"/>
      <c r="I137" s="41">
        <f t="shared" si="48"/>
        <v>0</v>
      </c>
      <c r="J137" s="45">
        <f t="shared" si="35"/>
        <v>2.3999999999999986</v>
      </c>
      <c r="K137" s="58">
        <f t="shared" si="37"/>
        <v>65.5</v>
      </c>
      <c r="L137" s="47">
        <f t="shared" si="43"/>
        <v>0.25263157894736826</v>
      </c>
      <c r="N137" s="44">
        <f t="shared" si="36"/>
        <v>6.894736842105263</v>
      </c>
      <c r="O137" s="90">
        <f>COUNTIF(M$19:M137,"*")</f>
        <v>10</v>
      </c>
      <c r="P137" s="48">
        <f aca="true" t="shared" si="49" ref="P137:Y144">IF(($O137)=P$6,"ggg","")</f>
      </c>
      <c r="Q137" s="48">
        <f t="shared" si="49"/>
      </c>
      <c r="R137" s="48">
        <f t="shared" si="49"/>
      </c>
      <c r="S137" s="48">
        <f t="shared" si="49"/>
      </c>
      <c r="T137" s="48">
        <f t="shared" si="49"/>
      </c>
      <c r="U137" s="48">
        <f t="shared" si="49"/>
      </c>
      <c r="V137" s="48">
        <f t="shared" si="49"/>
      </c>
      <c r="W137" s="48">
        <f t="shared" si="49"/>
      </c>
      <c r="X137" s="48">
        <f t="shared" si="49"/>
      </c>
      <c r="Y137" s="48">
        <f t="shared" si="49"/>
      </c>
      <c r="Z137" s="48">
        <f aca="true" t="shared" si="50" ref="Z137:AK144">IF(($O137)=Z$6,"ggg","")</f>
      </c>
      <c r="AA137" s="48">
        <f t="shared" si="50"/>
      </c>
      <c r="AB137" s="48">
        <f t="shared" si="50"/>
      </c>
      <c r="AC137" s="48">
        <f t="shared" si="50"/>
      </c>
      <c r="AD137" s="48" t="str">
        <f t="shared" si="50"/>
        <v>ggg</v>
      </c>
      <c r="AE137" s="48">
        <f t="shared" si="50"/>
      </c>
      <c r="AF137" s="48">
        <f t="shared" si="50"/>
      </c>
      <c r="AG137" s="48">
        <f t="shared" si="50"/>
      </c>
      <c r="AH137" s="48">
        <f t="shared" si="50"/>
      </c>
      <c r="AI137" s="48">
        <f t="shared" si="50"/>
      </c>
      <c r="AJ137" s="48">
        <f t="shared" si="50"/>
      </c>
      <c r="AK137" s="48">
        <f t="shared" si="50"/>
      </c>
    </row>
    <row r="138" spans="1:37" ht="15.75" outlineLevel="1">
      <c r="A138" s="41" t="s">
        <v>17</v>
      </c>
      <c r="B138" s="45">
        <v>25.4</v>
      </c>
      <c r="D138" s="41"/>
      <c r="E138" s="41"/>
      <c r="F138" s="41"/>
      <c r="G138" s="41"/>
      <c r="I138" s="41">
        <f t="shared" si="48"/>
        <v>0</v>
      </c>
      <c r="J138" s="45">
        <f t="shared" si="35"/>
        <v>4.700000000000003</v>
      </c>
      <c r="K138" s="58">
        <f t="shared" si="37"/>
        <v>70.2</v>
      </c>
      <c r="L138" s="47">
        <f t="shared" si="43"/>
        <v>0.4947368421052635</v>
      </c>
      <c r="N138" s="44">
        <f t="shared" si="36"/>
        <v>7.389473684210526</v>
      </c>
      <c r="O138" s="90">
        <f>COUNTIF(M$19:M138,"*")</f>
        <v>10</v>
      </c>
      <c r="P138" s="48">
        <f t="shared" si="49"/>
      </c>
      <c r="Q138" s="48">
        <f t="shared" si="49"/>
      </c>
      <c r="R138" s="48">
        <f t="shared" si="49"/>
      </c>
      <c r="S138" s="48">
        <f t="shared" si="49"/>
      </c>
      <c r="T138" s="48">
        <f t="shared" si="49"/>
      </c>
      <c r="U138" s="48">
        <f t="shared" si="49"/>
      </c>
      <c r="V138" s="48">
        <f t="shared" si="49"/>
      </c>
      <c r="W138" s="48">
        <f t="shared" si="49"/>
      </c>
      <c r="X138" s="48">
        <f t="shared" si="49"/>
      </c>
      <c r="Y138" s="48">
        <f t="shared" si="49"/>
      </c>
      <c r="Z138" s="48">
        <f t="shared" si="50"/>
      </c>
      <c r="AA138" s="48">
        <f t="shared" si="50"/>
      </c>
      <c r="AB138" s="48">
        <f t="shared" si="50"/>
      </c>
      <c r="AC138" s="48">
        <f t="shared" si="50"/>
      </c>
      <c r="AD138" s="48" t="str">
        <f t="shared" si="50"/>
        <v>ggg</v>
      </c>
      <c r="AE138" s="48">
        <f t="shared" si="50"/>
      </c>
      <c r="AF138" s="48">
        <f t="shared" si="50"/>
      </c>
      <c r="AG138" s="48">
        <f t="shared" si="50"/>
      </c>
      <c r="AH138" s="48">
        <f t="shared" si="50"/>
      </c>
      <c r="AI138" s="48">
        <f t="shared" si="50"/>
      </c>
      <c r="AJ138" s="48">
        <f t="shared" si="50"/>
      </c>
      <c r="AK138" s="48">
        <f t="shared" si="50"/>
      </c>
    </row>
    <row r="139" spans="1:37" ht="15.75" outlineLevel="1">
      <c r="A139" s="41" t="s">
        <v>15</v>
      </c>
      <c r="B139" s="45">
        <v>24.8</v>
      </c>
      <c r="D139" s="41" t="s">
        <v>16</v>
      </c>
      <c r="E139" s="41" t="s">
        <v>62</v>
      </c>
      <c r="F139" s="41" t="s">
        <v>178</v>
      </c>
      <c r="G139" s="41"/>
      <c r="I139" s="41">
        <f t="shared" si="48"/>
        <v>0</v>
      </c>
      <c r="J139" s="45">
        <f t="shared" si="35"/>
        <v>0.5999999999999979</v>
      </c>
      <c r="K139" s="58">
        <f t="shared" si="37"/>
        <v>70.8</v>
      </c>
      <c r="L139" s="47">
        <f t="shared" si="43"/>
        <v>0.06315789473684189</v>
      </c>
      <c r="N139" s="44">
        <f t="shared" si="36"/>
        <v>7.4526315789473685</v>
      </c>
      <c r="O139" s="90">
        <f>COUNTIF(M$19:M139,"*")</f>
        <v>10</v>
      </c>
      <c r="P139" s="48">
        <f t="shared" si="49"/>
      </c>
      <c r="Q139" s="48">
        <f t="shared" si="49"/>
      </c>
      <c r="R139" s="48">
        <f t="shared" si="49"/>
      </c>
      <c r="S139" s="48">
        <f t="shared" si="49"/>
      </c>
      <c r="T139" s="48">
        <f t="shared" si="49"/>
      </c>
      <c r="U139" s="48">
        <f t="shared" si="49"/>
      </c>
      <c r="V139" s="48">
        <f t="shared" si="49"/>
      </c>
      <c r="W139" s="48">
        <f t="shared" si="49"/>
      </c>
      <c r="X139" s="48">
        <f t="shared" si="49"/>
      </c>
      <c r="Y139" s="48">
        <f t="shared" si="49"/>
      </c>
      <c r="Z139" s="48">
        <f t="shared" si="50"/>
      </c>
      <c r="AA139" s="48">
        <f t="shared" si="50"/>
      </c>
      <c r="AB139" s="48">
        <f t="shared" si="50"/>
      </c>
      <c r="AC139" s="48">
        <f t="shared" si="50"/>
      </c>
      <c r="AD139" s="48" t="str">
        <f t="shared" si="50"/>
        <v>ggg</v>
      </c>
      <c r="AE139" s="48">
        <f t="shared" si="50"/>
      </c>
      <c r="AF139" s="48">
        <f t="shared" si="50"/>
      </c>
      <c r="AG139" s="48">
        <f t="shared" si="50"/>
      </c>
      <c r="AH139" s="48">
        <f t="shared" si="50"/>
      </c>
      <c r="AI139" s="48">
        <f t="shared" si="50"/>
      </c>
      <c r="AJ139" s="48">
        <f t="shared" si="50"/>
      </c>
      <c r="AK139" s="48">
        <f t="shared" si="50"/>
      </c>
    </row>
    <row r="140" spans="1:37" ht="15.75" outlineLevel="1">
      <c r="A140" s="41" t="s">
        <v>13</v>
      </c>
      <c r="B140" s="45">
        <v>24.1</v>
      </c>
      <c r="D140" s="41" t="s">
        <v>14</v>
      </c>
      <c r="E140" s="41" t="s">
        <v>62</v>
      </c>
      <c r="F140" s="41" t="s">
        <v>178</v>
      </c>
      <c r="G140" s="41"/>
      <c r="I140" s="41">
        <f t="shared" si="48"/>
        <v>0</v>
      </c>
      <c r="J140" s="45">
        <f t="shared" si="35"/>
        <v>0.6999999999999993</v>
      </c>
      <c r="K140" s="58">
        <f t="shared" si="37"/>
        <v>71.5</v>
      </c>
      <c r="L140" s="47">
        <f t="shared" si="43"/>
        <v>0.07368421052631571</v>
      </c>
      <c r="N140" s="44">
        <f t="shared" si="36"/>
        <v>7.526315789473684</v>
      </c>
      <c r="O140" s="90">
        <f>COUNTIF(M$19:M140,"*")</f>
        <v>10</v>
      </c>
      <c r="P140" s="48">
        <f t="shared" si="49"/>
      </c>
      <c r="Q140" s="48">
        <f t="shared" si="49"/>
      </c>
      <c r="R140" s="48">
        <f t="shared" si="49"/>
      </c>
      <c r="S140" s="48">
        <f t="shared" si="49"/>
      </c>
      <c r="T140" s="48">
        <f t="shared" si="49"/>
      </c>
      <c r="U140" s="48">
        <f t="shared" si="49"/>
      </c>
      <c r="V140" s="48">
        <f t="shared" si="49"/>
      </c>
      <c r="W140" s="48">
        <f t="shared" si="49"/>
      </c>
      <c r="X140" s="48">
        <f t="shared" si="49"/>
      </c>
      <c r="Y140" s="48">
        <f t="shared" si="49"/>
      </c>
      <c r="Z140" s="48">
        <f t="shared" si="50"/>
      </c>
      <c r="AA140" s="48">
        <f t="shared" si="50"/>
      </c>
      <c r="AB140" s="48">
        <f t="shared" si="50"/>
      </c>
      <c r="AC140" s="48">
        <f t="shared" si="50"/>
      </c>
      <c r="AD140" s="48" t="str">
        <f t="shared" si="50"/>
        <v>ggg</v>
      </c>
      <c r="AE140" s="48">
        <f t="shared" si="50"/>
      </c>
      <c r="AF140" s="48">
        <f t="shared" si="50"/>
      </c>
      <c r="AG140" s="48">
        <f t="shared" si="50"/>
      </c>
      <c r="AH140" s="48">
        <f t="shared" si="50"/>
      </c>
      <c r="AI140" s="48">
        <f t="shared" si="50"/>
      </c>
      <c r="AJ140" s="48">
        <f t="shared" si="50"/>
      </c>
      <c r="AK140" s="48">
        <f t="shared" si="50"/>
      </c>
    </row>
    <row r="141" spans="1:37" ht="15.75" outlineLevel="1">
      <c r="A141" s="41" t="s">
        <v>10</v>
      </c>
      <c r="B141" s="45">
        <v>23</v>
      </c>
      <c r="D141" s="41" t="s">
        <v>11</v>
      </c>
      <c r="E141" s="41" t="s">
        <v>62</v>
      </c>
      <c r="F141" s="41" t="s">
        <v>178</v>
      </c>
      <c r="G141" s="41"/>
      <c r="I141" s="41">
        <f t="shared" si="48"/>
        <v>0</v>
      </c>
      <c r="J141" s="45">
        <f t="shared" si="35"/>
        <v>1.1000000000000014</v>
      </c>
      <c r="K141" s="58">
        <f t="shared" si="37"/>
        <v>72.6</v>
      </c>
      <c r="L141" s="47">
        <f t="shared" si="43"/>
        <v>0.11578947368421068</v>
      </c>
      <c r="M141" s="46" t="s">
        <v>193</v>
      </c>
      <c r="N141" s="44">
        <f t="shared" si="36"/>
        <v>7.6421052631578945</v>
      </c>
      <c r="O141" s="90">
        <f>COUNTIF(M$19:M141,"*")</f>
        <v>11</v>
      </c>
      <c r="P141" s="48">
        <f t="shared" si="49"/>
      </c>
      <c r="Q141" s="48">
        <f t="shared" si="49"/>
      </c>
      <c r="R141" s="48">
        <f t="shared" si="49"/>
      </c>
      <c r="S141" s="48">
        <f t="shared" si="49"/>
      </c>
      <c r="T141" s="48">
        <f t="shared" si="49"/>
      </c>
      <c r="U141" s="48">
        <f t="shared" si="49"/>
      </c>
      <c r="V141" s="48">
        <f t="shared" si="49"/>
      </c>
      <c r="W141" s="48">
        <f t="shared" si="49"/>
      </c>
      <c r="X141" s="48">
        <f t="shared" si="49"/>
      </c>
      <c r="Y141" s="48">
        <f t="shared" si="49"/>
      </c>
      <c r="Z141" s="48">
        <f t="shared" si="50"/>
      </c>
      <c r="AA141" s="48">
        <f t="shared" si="50"/>
      </c>
      <c r="AB141" s="48">
        <f t="shared" si="50"/>
      </c>
      <c r="AC141" s="48">
        <f t="shared" si="50"/>
      </c>
      <c r="AD141" s="48">
        <f t="shared" si="50"/>
      </c>
      <c r="AE141" s="48" t="str">
        <f t="shared" si="50"/>
        <v>ggg</v>
      </c>
      <c r="AF141" s="48">
        <f t="shared" si="50"/>
      </c>
      <c r="AG141" s="48">
        <f t="shared" si="50"/>
      </c>
      <c r="AH141" s="48">
        <f t="shared" si="50"/>
      </c>
      <c r="AI141" s="48">
        <f t="shared" si="50"/>
      </c>
      <c r="AJ141" s="48">
        <f t="shared" si="50"/>
      </c>
      <c r="AK141" s="48">
        <f t="shared" si="50"/>
      </c>
    </row>
    <row r="142" spans="1:37" ht="15.75" outlineLevel="1">
      <c r="A142" s="41" t="s">
        <v>12</v>
      </c>
      <c r="B142" s="45">
        <v>23</v>
      </c>
      <c r="D142" s="41"/>
      <c r="E142" s="41"/>
      <c r="F142" s="41"/>
      <c r="G142" s="41"/>
      <c r="I142" s="41">
        <f t="shared" si="48"/>
        <v>0</v>
      </c>
      <c r="J142" s="45">
        <f t="shared" si="35"/>
        <v>0</v>
      </c>
      <c r="K142" s="58">
        <f t="shared" si="37"/>
        <v>0</v>
      </c>
      <c r="L142" s="47">
        <f t="shared" si="43"/>
        <v>0</v>
      </c>
      <c r="N142" s="44">
        <f t="shared" si="36"/>
        <v>0</v>
      </c>
      <c r="O142" s="90">
        <f>COUNTIF(M$19:M142,"*")</f>
        <v>11</v>
      </c>
      <c r="P142" s="48">
        <f t="shared" si="49"/>
      </c>
      <c r="Q142" s="48">
        <f t="shared" si="49"/>
      </c>
      <c r="R142" s="48">
        <f t="shared" si="49"/>
      </c>
      <c r="S142" s="48">
        <f t="shared" si="49"/>
      </c>
      <c r="T142" s="48">
        <f t="shared" si="49"/>
      </c>
      <c r="U142" s="48">
        <f t="shared" si="49"/>
      </c>
      <c r="V142" s="48">
        <f t="shared" si="49"/>
      </c>
      <c r="W142" s="48">
        <f t="shared" si="49"/>
      </c>
      <c r="X142" s="48">
        <f t="shared" si="49"/>
      </c>
      <c r="Y142" s="48">
        <f t="shared" si="49"/>
      </c>
      <c r="Z142" s="48">
        <f t="shared" si="50"/>
      </c>
      <c r="AA142" s="48">
        <f t="shared" si="50"/>
      </c>
      <c r="AB142" s="48">
        <f t="shared" si="50"/>
      </c>
      <c r="AC142" s="48">
        <f t="shared" si="50"/>
      </c>
      <c r="AD142" s="48">
        <f t="shared" si="50"/>
      </c>
      <c r="AE142" s="48" t="str">
        <f t="shared" si="50"/>
        <v>ggg</v>
      </c>
      <c r="AF142" s="48">
        <f t="shared" si="50"/>
      </c>
      <c r="AG142" s="48">
        <f t="shared" si="50"/>
      </c>
      <c r="AH142" s="48">
        <f t="shared" si="50"/>
      </c>
      <c r="AI142" s="48">
        <f t="shared" si="50"/>
      </c>
      <c r="AJ142" s="48">
        <f t="shared" si="50"/>
      </c>
      <c r="AK142" s="48">
        <f t="shared" si="50"/>
      </c>
    </row>
    <row r="143" spans="1:37" ht="15.75" outlineLevel="1">
      <c r="A143" s="41" t="s">
        <v>8</v>
      </c>
      <c r="B143" s="45">
        <v>22.4</v>
      </c>
      <c r="D143" s="41" t="s">
        <v>9</v>
      </c>
      <c r="E143" s="41"/>
      <c r="F143" s="41"/>
      <c r="G143" s="41" t="s">
        <v>192</v>
      </c>
      <c r="I143" s="41">
        <f t="shared" si="48"/>
        <v>0.75</v>
      </c>
      <c r="J143" s="45">
        <f t="shared" si="35"/>
        <v>0.6000000000000014</v>
      </c>
      <c r="K143" s="58">
        <f t="shared" si="37"/>
        <v>0.6000000000000014</v>
      </c>
      <c r="L143" s="47">
        <f t="shared" si="43"/>
        <v>0.06315789473684226</v>
      </c>
      <c r="N143" s="44">
        <f t="shared" si="36"/>
        <v>0.06315789473684226</v>
      </c>
      <c r="O143" s="90">
        <f>COUNTIF(M$19:M143,"*")</f>
        <v>11</v>
      </c>
      <c r="P143" s="48">
        <f t="shared" si="49"/>
      </c>
      <c r="Q143" s="48">
        <f t="shared" si="49"/>
      </c>
      <c r="R143" s="48">
        <f t="shared" si="49"/>
      </c>
      <c r="S143" s="48">
        <f t="shared" si="49"/>
      </c>
      <c r="T143" s="48">
        <f t="shared" si="49"/>
      </c>
      <c r="U143" s="48">
        <f t="shared" si="49"/>
      </c>
      <c r="V143" s="48">
        <f t="shared" si="49"/>
      </c>
      <c r="W143" s="48">
        <f t="shared" si="49"/>
      </c>
      <c r="X143" s="48">
        <f t="shared" si="49"/>
      </c>
      <c r="Y143" s="48">
        <f t="shared" si="49"/>
      </c>
      <c r="Z143" s="48">
        <f t="shared" si="50"/>
      </c>
      <c r="AA143" s="48">
        <f t="shared" si="50"/>
      </c>
      <c r="AB143" s="48">
        <f t="shared" si="50"/>
      </c>
      <c r="AC143" s="48">
        <f t="shared" si="50"/>
      </c>
      <c r="AD143" s="48">
        <f t="shared" si="50"/>
      </c>
      <c r="AE143" s="48" t="str">
        <f t="shared" si="50"/>
        <v>ggg</v>
      </c>
      <c r="AF143" s="48">
        <f t="shared" si="50"/>
      </c>
      <c r="AG143" s="48">
        <f t="shared" si="50"/>
      </c>
      <c r="AH143" s="48">
        <f t="shared" si="50"/>
      </c>
      <c r="AI143" s="48">
        <f t="shared" si="50"/>
      </c>
      <c r="AJ143" s="48">
        <f t="shared" si="50"/>
      </c>
      <c r="AK143" s="48">
        <f t="shared" si="50"/>
      </c>
    </row>
    <row r="144" spans="1:37" ht="15.75" outlineLevel="1">
      <c r="A144" s="41" t="s">
        <v>7</v>
      </c>
      <c r="B144" s="45">
        <v>0</v>
      </c>
      <c r="D144" s="41"/>
      <c r="E144" s="41"/>
      <c r="F144" s="41"/>
      <c r="G144" s="41"/>
      <c r="I144" s="41">
        <f t="shared" si="48"/>
        <v>0</v>
      </c>
      <c r="J144" s="45">
        <f t="shared" si="35"/>
        <v>22.4</v>
      </c>
      <c r="K144" s="58">
        <f t="shared" si="37"/>
        <v>23</v>
      </c>
      <c r="L144" s="47">
        <f t="shared" si="43"/>
        <v>3.107894736842105</v>
      </c>
      <c r="N144" s="44">
        <f t="shared" si="36"/>
        <v>3.1710526315789473</v>
      </c>
      <c r="O144" s="90">
        <f>COUNTIF(M$19:M144,"*")</f>
        <v>11</v>
      </c>
      <c r="P144" s="48">
        <f t="shared" si="49"/>
      </c>
      <c r="Q144" s="48">
        <f t="shared" si="49"/>
      </c>
      <c r="R144" s="48">
        <f t="shared" si="49"/>
      </c>
      <c r="S144" s="48">
        <f t="shared" si="49"/>
      </c>
      <c r="T144" s="48">
        <f t="shared" si="49"/>
      </c>
      <c r="U144" s="48">
        <f t="shared" si="49"/>
      </c>
      <c r="V144" s="48">
        <f t="shared" si="49"/>
      </c>
      <c r="W144" s="48">
        <f t="shared" si="49"/>
      </c>
      <c r="X144" s="48">
        <f t="shared" si="49"/>
      </c>
      <c r="Y144" s="48">
        <f t="shared" si="49"/>
      </c>
      <c r="Z144" s="48">
        <f t="shared" si="50"/>
      </c>
      <c r="AA144" s="48">
        <f t="shared" si="50"/>
      </c>
      <c r="AB144" s="48">
        <f t="shared" si="50"/>
      </c>
      <c r="AC144" s="48">
        <f t="shared" si="50"/>
      </c>
      <c r="AD144" s="48">
        <f t="shared" si="50"/>
      </c>
      <c r="AE144" s="48" t="str">
        <f t="shared" si="50"/>
        <v>ggg</v>
      </c>
      <c r="AF144" s="48">
        <f t="shared" si="50"/>
      </c>
      <c r="AG144" s="48">
        <f t="shared" si="50"/>
      </c>
      <c r="AH144" s="48">
        <f t="shared" si="50"/>
      </c>
      <c r="AI144" s="48">
        <f t="shared" si="50"/>
      </c>
      <c r="AJ144" s="48">
        <f t="shared" si="50"/>
      </c>
      <c r="AK144" s="48">
        <f t="shared" si="50"/>
      </c>
    </row>
    <row r="145" spans="10:37" ht="15.75" outlineLevel="1">
      <c r="J145" s="45"/>
      <c r="P145" s="59">
        <f aca="true" t="shared" si="51" ref="P145:X145">IF($O145=P$6,"ggg","")</f>
      </c>
      <c r="Q145" s="59">
        <f t="shared" si="51"/>
      </c>
      <c r="R145" s="59">
        <f t="shared" si="51"/>
      </c>
      <c r="S145" s="59">
        <f t="shared" si="51"/>
      </c>
      <c r="T145" s="59" t="str">
        <f t="shared" si="51"/>
        <v>ggg</v>
      </c>
      <c r="U145" s="59">
        <f t="shared" si="51"/>
      </c>
      <c r="V145" s="59">
        <f t="shared" si="51"/>
      </c>
      <c r="W145" s="59">
        <f t="shared" si="51"/>
      </c>
      <c r="X145" s="59">
        <f t="shared" si="51"/>
      </c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</row>
  </sheetData>
  <printOptions/>
  <pageMargins left="0.75" right="0.75" top="1" bottom="1" header="0.5" footer="0.5"/>
  <pageSetup fitToHeight="0" horizontalDpi="1200" verticalDpi="12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Elliott Bray</dc:creator>
  <cp:keywords/>
  <dc:description/>
  <cp:lastModifiedBy>Elliott Bray</cp:lastModifiedBy>
  <cp:lastPrinted>2007-01-18T14:07:02Z</cp:lastPrinted>
  <dcterms:created xsi:type="dcterms:W3CDTF">2006-01-18T23:01:01Z</dcterms:created>
  <dcterms:modified xsi:type="dcterms:W3CDTF">2008-03-06T13:36:38Z</dcterms:modified>
  <cp:category/>
  <cp:version/>
  <cp:contentType/>
  <cp:contentStatus/>
</cp:coreProperties>
</file>